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TRH\TÜI\Doktori és Habilitáció\felvételi\EDHSZ\2024.06.13\"/>
    </mc:Choice>
  </mc:AlternateContent>
  <bookViews>
    <workbookView xWindow="0" yWindow="0" windowWidth="21825" windowHeight="9645"/>
  </bookViews>
  <sheets>
    <sheet name="Összegzés" sheetId="5" r:id="rId1"/>
    <sheet name="Oktatás" sheetId="4" r:id="rId2"/>
    <sheet name="Publikáció" sheetId="1" r:id="rId3"/>
    <sheet name="Szakmai alkotó" sheetId="2" r:id="rId4"/>
    <sheet name="Tud. közélet" sheetId="3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3" l="1"/>
  <c r="E14" i="3"/>
  <c r="E4" i="4"/>
  <c r="E14" i="4"/>
  <c r="E28" i="3" l="1"/>
  <c r="E20" i="1" l="1"/>
  <c r="E7" i="1"/>
  <c r="E3" i="1"/>
  <c r="E8" i="4"/>
  <c r="E29" i="3" l="1"/>
  <c r="E11" i="4" l="1"/>
  <c r="E14" i="2" l="1"/>
  <c r="E4" i="2"/>
  <c r="E15" i="4"/>
  <c r="E19" i="2" l="1"/>
  <c r="E26" i="3" l="1"/>
  <c r="E21" i="3"/>
  <c r="E20" i="3"/>
  <c r="E17" i="3"/>
  <c r="E11" i="3"/>
  <c r="E3" i="3"/>
  <c r="E8" i="2"/>
  <c r="E22" i="4"/>
  <c r="E25" i="4" s="1"/>
  <c r="C4" i="5" s="1"/>
  <c r="F4" i="5" s="1"/>
  <c r="E14" i="1"/>
  <c r="E23" i="1" s="1"/>
  <c r="C5" i="5" s="1"/>
  <c r="F5" i="5" s="1"/>
  <c r="E21" i="2" l="1"/>
  <c r="C6" i="5" s="1"/>
  <c r="F6" i="5" s="1"/>
  <c r="E30" i="3"/>
  <c r="C7" i="5" s="1"/>
  <c r="F7" i="5" s="1"/>
  <c r="F8" i="5" l="1"/>
  <c r="A9" i="5" s="1"/>
</calcChain>
</file>

<file path=xl/sharedStrings.xml><?xml version="1.0" encoding="utf-8"?>
<sst xmlns="http://schemas.openxmlformats.org/spreadsheetml/2006/main" count="196" uniqueCount="150">
  <si>
    <t>2. Publikációs tevékenység</t>
  </si>
  <si>
    <t>Publikáció típusa</t>
  </si>
  <si>
    <t>pont-
szám</t>
  </si>
  <si>
    <t>1.</t>
  </si>
  <si>
    <t>- könyv</t>
  </si>
  <si>
    <t>- tudományos értékű felsőoktatási tankönyv, jegyzet</t>
  </si>
  <si>
    <t>- könyvfejezet, szerkesztett könyvben cikk</t>
  </si>
  <si>
    <t>2.</t>
  </si>
  <si>
    <t>3.</t>
  </si>
  <si>
    <t>4.</t>
  </si>
  <si>
    <t>Előadás konferencia kiadványban</t>
  </si>
  <si>
    <t>- nemzetközi szervezésű, idegen nyelvű, lektorált</t>
  </si>
  <si>
    <t>- nemzetközi szervezésű, idegen nyelvű, nem lektorált</t>
  </si>
  <si>
    <t>- hazai szervezésű, idegen nyelvű, lektorált</t>
  </si>
  <si>
    <t>- hazai szervezésű, idegen nyelvű, nem lektorált</t>
  </si>
  <si>
    <t>- magyar nyelvű</t>
  </si>
  <si>
    <t>Összpontszám:</t>
  </si>
  <si>
    <t>(1) Lektorált szakkönyv.</t>
  </si>
  <si>
    <t>(2) A habilitáció tudományága szerint illetékes MTA tudományos bizottság folyóirat-listája szerint.</t>
  </si>
  <si>
    <t>Összegzett értékelés</t>
  </si>
  <si>
    <t xml:space="preserve">Oktató
(I / N)?  </t>
  </si>
  <si>
    <t>Fsz.</t>
  </si>
  <si>
    <t>Értékelt terület</t>
  </si>
  <si>
    <t>rész-
pont</t>
  </si>
  <si>
    <t xml:space="preserve">  Oktatási tevékenység</t>
  </si>
  <si>
    <t xml:space="preserve">  Publikációs tevékenység</t>
  </si>
  <si>
    <t xml:space="preserve">  Szakmai alkotó tevékenység</t>
  </si>
  <si>
    <t xml:space="preserve">  Tudományos szakmai közéleti tevékenység</t>
  </si>
  <si>
    <t>1. Oktatási tevékenység</t>
  </si>
  <si>
    <t>Értékelési tényezők</t>
  </si>
  <si>
    <t>25-35</t>
  </si>
  <si>
    <t>- tantárgy (db)</t>
  </si>
  <si>
    <t>- szakirány (db)</t>
  </si>
  <si>
    <t>- szak (db)</t>
  </si>
  <si>
    <t>- konzulens (fő)</t>
  </si>
  <si>
    <t>- bíráló (fő)</t>
  </si>
  <si>
    <t>5.</t>
  </si>
  <si>
    <t>0-15</t>
  </si>
  <si>
    <t>6.</t>
  </si>
  <si>
    <t>TDK munka</t>
  </si>
  <si>
    <t>- OTDK I-III. hely témavezetése (fő)</t>
  </si>
  <si>
    <t>- ITDK I-III. hely témavezetése (fő)</t>
  </si>
  <si>
    <t>- témavezető (fő)</t>
  </si>
  <si>
    <t>7.</t>
  </si>
  <si>
    <t>PhD témavezetés</t>
  </si>
  <si>
    <t>- fokozatot szerzett doktorandusz (fő)</t>
  </si>
  <si>
    <t>- doktorandusz (fő)</t>
  </si>
  <si>
    <t>(1) Alapképzésben (BSc), mesterképzésben (MSc) és szakirányú továbbképzésben.</t>
  </si>
  <si>
    <t>Tudományosan megalapozott, benyújtott szakmai koncepció, terv</t>
  </si>
  <si>
    <t>0-10</t>
  </si>
  <si>
    <t>Szabadalom, újítás</t>
  </si>
  <si>
    <t>- szabadalom</t>
  </si>
  <si>
    <t>- újítás</t>
  </si>
  <si>
    <t>- új tantárgy</t>
  </si>
  <si>
    <t>- új szakirány</t>
  </si>
  <si>
    <t>- új szak</t>
  </si>
  <si>
    <t>Szabványosítás, szabályzatkidolgozás, terminológia kidolgozás</t>
  </si>
  <si>
    <t>Szervezetfejlesztés</t>
  </si>
  <si>
    <t>0-4</t>
  </si>
  <si>
    <t>0-6</t>
  </si>
  <si>
    <t>Elfogadott kutatás-fejlesztési pályázatok, elnyert kutatási források</t>
  </si>
  <si>
    <t>8.</t>
  </si>
  <si>
    <t>4. Tudományos szakmai közéleti tevékenység</t>
  </si>
  <si>
    <t>Tudományos és szakmai testületi tagság</t>
  </si>
  <si>
    <t>- MTA köztestületi tagság</t>
  </si>
  <si>
    <t>- MTA bizottsági/albizottsági tagság</t>
  </si>
  <si>
    <t>- MTA bizottsági/albizottsági tisztség</t>
  </si>
  <si>
    <t>- országos tud. társasági és más tud. testületi  tagság</t>
  </si>
  <si>
    <t>- országos tud. társasági és más tud. testületi tisztség</t>
  </si>
  <si>
    <t>- intézményi, kari tud. testületi tagság</t>
  </si>
  <si>
    <t>- intézményi, kari tud. testületi tisztség</t>
  </si>
  <si>
    <t>Tud. konferencia, tanácskozás szervezése</t>
  </si>
  <si>
    <t>Tud. kiadvány szerkesztőbizottsági tagság</t>
  </si>
  <si>
    <t>- MTA A, B és C kategóriás folyóirat (db)</t>
  </si>
  <si>
    <t>- más tudományos folyóirat (db)</t>
  </si>
  <si>
    <t>Részvétel tud. eljárásban</t>
  </si>
  <si>
    <t>- opponens (fő)</t>
  </si>
  <si>
    <t>- bíráló bizottsági elnök (fő)</t>
  </si>
  <si>
    <t>- bíráló bizottsági titkár, tag (fő)</t>
  </si>
  <si>
    <t>Lektorált folyóiratcikkek</t>
  </si>
  <si>
    <t>- idegen nyelvű, egyéb folyóirat</t>
  </si>
  <si>
    <t>- magyar nyelvű, egyéb folyóirat</t>
  </si>
  <si>
    <t>- idegen nyelvű, MTA folyóiratlista A-B kategória</t>
  </si>
  <si>
    <t>- idegen nyelvű, MTA folyóiratlista C-D kategória</t>
  </si>
  <si>
    <t>- magyar nyelvű, MTA folyóiratlista A-B kategória</t>
  </si>
  <si>
    <t>- magyar nyelvű, MTA folyóiratlista C-D kategória</t>
  </si>
  <si>
    <t>Külföldi idegen nyelvű oktatási tapasztalat</t>
  </si>
  <si>
    <t>- meghívott előadó külföldi felsőoktatási intézményben (félév, legalább 10 óra)</t>
  </si>
  <si>
    <t>- Erasmus, ICM, egyéb nemzetközi mobilitásban óratartás (min. 8 óra/mobilitás)</t>
  </si>
  <si>
    <t>- OTDK különdíj témavezetése (fő)</t>
  </si>
  <si>
    <t>- ITDK különdíj témavezetése (fő)</t>
  </si>
  <si>
    <t>Q-s közlemények</t>
  </si>
  <si>
    <t>- Q1-Q2 kategória</t>
  </si>
  <si>
    <t>- Q3-Q4 kategória</t>
  </si>
  <si>
    <t>- technológiafejlesztés</t>
  </si>
  <si>
    <t>Szakmai szerkesztői, lektori tevékenység</t>
  </si>
  <si>
    <t>- folyóirat, könyvfejezet idegen nyelven</t>
  </si>
  <si>
    <t>- folyóirat, könyvfejezet magyar nyelven</t>
  </si>
  <si>
    <t>- könyv idegen nyelven</t>
  </si>
  <si>
    <t>- könyv magyar nyelven</t>
  </si>
  <si>
    <t>- szervezőbizottság vezetése, szervezése (rendezvény)</t>
  </si>
  <si>
    <t>- szervezőbizottsági tagság, szervezése (rendezvény)</t>
  </si>
  <si>
    <t>- külföldön idegen nyelven</t>
  </si>
  <si>
    <t>- magyar nyelven és/vagy Magyarországon</t>
  </si>
  <si>
    <t>- szigorlati bizottsági elnök, titkár, tag (fő)</t>
  </si>
  <si>
    <t>9.</t>
  </si>
  <si>
    <t>10.</t>
  </si>
  <si>
    <t>Állami ösztöndíjprogramban témavezetés (ÚNKP, KDP)</t>
  </si>
  <si>
    <t xml:space="preserve">Külföldi idegennyelvű kutatóút Erasmus, ICM, egyéb nemzetközi mobilitásban </t>
  </si>
  <si>
    <t>Szakmai szerkesztői, lektori tevékenység bármely kategóriában ~ min. 5</t>
  </si>
  <si>
    <t xml:space="preserve">Részvétel tud. eljárásban ~ min. 2 </t>
  </si>
  <si>
    <t>A kategóriában meghatározott minimum kritériumok:</t>
  </si>
  <si>
    <t xml:space="preserve">A kategóriában meghatározott minimális pontérték: 50 pont </t>
  </si>
  <si>
    <t xml:space="preserve">A kategóriában meghatározott minimális pontérték: 25 pont </t>
  </si>
  <si>
    <t>folyóiratban és nemzetközi szervezésű konferencia lektorált kiadványában megjelent szakmai publikációk száma ~ min. 20</t>
  </si>
  <si>
    <t>fokozatszerzés után megjelent publikációk száma ~ min. 8</t>
  </si>
  <si>
    <t>idegen nyelvű publikációk száma ~ min. 5</t>
  </si>
  <si>
    <t>Hirsch index száma ~ min. 5</t>
  </si>
  <si>
    <t>Igazolás helye: melléklet és oldalszám</t>
  </si>
  <si>
    <t>3. Szakmai alkotói tevékenység</t>
  </si>
  <si>
    <t>Mennyiség</t>
  </si>
  <si>
    <t>Pontszám</t>
  </si>
  <si>
    <t>Pontérték</t>
  </si>
  <si>
    <t>Konferencia előadás összesen ~ min. 4
külföldön idegen nyelven  ~ min. 1
magyar nyelven és/vagy Magyarországon ~ min. 3</t>
  </si>
  <si>
    <t>A minőségbiztosítási rendszer továbbfejlesztése</t>
  </si>
  <si>
    <t>I</t>
  </si>
  <si>
    <t>Tudományos és szakmai testületi tagság, külföldi pályázóknak nemzetközi testületi tagság 
~ min. 1</t>
  </si>
  <si>
    <r>
      <t xml:space="preserve">Konferencia előadás </t>
    </r>
    <r>
      <rPr>
        <b/>
        <sz val="10"/>
        <color rgb="FFFF0000"/>
        <rFont val="Verdana"/>
        <family val="2"/>
        <charset val="238"/>
      </rPr>
      <t>(max. 20 pont)</t>
    </r>
  </si>
  <si>
    <r>
      <t xml:space="preserve">Tud. szakmai kitüntetések, díjak, ösztöndíjak (db) </t>
    </r>
    <r>
      <rPr>
        <b/>
        <sz val="10"/>
        <color rgb="FFFF0000"/>
        <rFont val="Verdana"/>
        <family val="2"/>
        <charset val="238"/>
      </rPr>
      <t>(max. 30 pont)</t>
    </r>
  </si>
  <si>
    <r>
      <t xml:space="preserve">Tud. szakmai interjú országos médiában, sajtóban (db) </t>
    </r>
    <r>
      <rPr>
        <b/>
        <sz val="10"/>
        <color rgb="FFFF0000"/>
        <rFont val="Verdana"/>
        <family val="2"/>
        <charset val="238"/>
      </rPr>
      <t>(max. 10 pont)</t>
    </r>
  </si>
  <si>
    <r>
      <t>Képzésfejlesztés a felsőoktatás korszerűsítésében</t>
    </r>
    <r>
      <rPr>
        <b/>
        <i/>
        <sz val="10"/>
        <rFont val="Verdana"/>
        <family val="2"/>
        <charset val="238"/>
      </rPr>
      <t xml:space="preserve"> (1)</t>
    </r>
  </si>
  <si>
    <r>
      <t xml:space="preserve">Könyv, könyvfejezet </t>
    </r>
    <r>
      <rPr>
        <b/>
        <i/>
        <sz val="10"/>
        <rFont val="Verdana"/>
        <family val="2"/>
        <charset val="238"/>
      </rPr>
      <t>(1)</t>
    </r>
  </si>
  <si>
    <r>
      <t>Tantárgy, szakirány és szakfelelősség</t>
    </r>
    <r>
      <rPr>
        <b/>
        <i/>
        <sz val="10"/>
        <rFont val="Verdana"/>
        <family val="2"/>
        <charset val="238"/>
      </rPr>
      <t xml:space="preserve"> (1) 
</t>
    </r>
    <r>
      <rPr>
        <b/>
        <i/>
        <sz val="10"/>
        <color rgb="FFFF0000"/>
        <rFont val="Verdana"/>
        <family val="2"/>
        <charset val="238"/>
      </rPr>
      <t>(max. 40 pont)</t>
    </r>
  </si>
  <si>
    <r>
      <t>Szakdolgozat, diplomamunka</t>
    </r>
    <r>
      <rPr>
        <b/>
        <i/>
        <sz val="10"/>
        <rFont val="Verdana"/>
        <family val="2"/>
        <charset val="238"/>
      </rPr>
      <t xml:space="preserve"> (1) 
</t>
    </r>
    <r>
      <rPr>
        <b/>
        <i/>
        <sz val="10"/>
        <color rgb="FFFF0000"/>
        <rFont val="Verdana"/>
        <family val="2"/>
        <charset val="238"/>
      </rPr>
      <t>(max. 40 pont)</t>
    </r>
  </si>
  <si>
    <t>(1) Alapképzésben (BSc), mesterképzésben (MSc), doktori (PhD) képzésben és szakirányú továbbképzésben.</t>
  </si>
  <si>
    <r>
      <t xml:space="preserve">MTA listás folyóiratokban </t>
    </r>
    <r>
      <rPr>
        <b/>
        <i/>
        <sz val="10"/>
        <rFont val="Verdana"/>
        <family val="2"/>
        <charset val="238"/>
      </rPr>
      <t xml:space="preserve">(2) </t>
    </r>
    <r>
      <rPr>
        <sz val="10"/>
        <rFont val="Verdana"/>
        <family val="2"/>
        <charset val="238"/>
      </rPr>
      <t xml:space="preserve">megjelent, </t>
    </r>
    <r>
      <rPr>
        <b/>
        <sz val="10"/>
        <rFont val="Verdana"/>
        <family val="2"/>
        <charset val="238"/>
      </rPr>
      <t xml:space="preserve">vagy </t>
    </r>
    <r>
      <rPr>
        <sz val="10"/>
        <rFont val="Verdana"/>
        <family val="2"/>
        <charset val="238"/>
      </rPr>
      <t>Q-s publikációk száma ~ min. 5</t>
    </r>
  </si>
  <si>
    <t>szorzó
(okt.)</t>
  </si>
  <si>
    <t>szorzó
(nem okt.)</t>
  </si>
  <si>
    <r>
      <rPr>
        <b/>
        <sz val="10"/>
        <rFont val="Verdana"/>
        <family val="2"/>
        <charset val="238"/>
      </rPr>
      <t>Más felsőoktatási és kutatási szervezeti tagság (db)</t>
    </r>
    <r>
      <rPr>
        <sz val="10"/>
        <rFont val="Verdana"/>
        <family val="2"/>
        <charset val="238"/>
      </rPr>
      <t xml:space="preserve"> </t>
    </r>
    <r>
      <rPr>
        <b/>
        <sz val="10"/>
        <color rgb="FFFF0000"/>
        <rFont val="Verdana"/>
        <family val="2"/>
        <charset val="238"/>
      </rPr>
      <t>(max. 20 pont)</t>
    </r>
  </si>
  <si>
    <t>az elmúlt 5 évben oktatott órák száma összesen ~ oktatók: min. 750, kutatók: min. 250 tanóra</t>
  </si>
  <si>
    <t>külföldi idegen nyelvű oktatási tapasztalat ~ min 1. elszámolható alkalom</t>
  </si>
  <si>
    <t>TDK munka témavezetői támogatásának igazolása ~ min 1. fő</t>
  </si>
  <si>
    <t>PhD témavezetés ellátása ~ min 1. fő</t>
  </si>
  <si>
    <r>
      <t>A kategóriában meghatározott minimális pontérték:</t>
    </r>
    <r>
      <rPr>
        <b/>
        <i/>
        <sz val="10"/>
        <color theme="1"/>
        <rFont val="Verdana"/>
        <family val="2"/>
      </rPr>
      <t xml:space="preserve"> 25</t>
    </r>
    <r>
      <rPr>
        <b/>
        <i/>
        <sz val="10"/>
        <rFont val="Verdana"/>
        <family val="2"/>
        <charset val="238"/>
      </rPr>
      <t xml:space="preserve"> pont </t>
    </r>
  </si>
  <si>
    <r>
      <t xml:space="preserve">Képzésfejlesztés a felsőoktatás korszerűsítésében új tantárgy ~ min. </t>
    </r>
    <r>
      <rPr>
        <sz val="10"/>
        <color theme="1"/>
        <rFont val="Verdana"/>
        <family val="2"/>
      </rPr>
      <t>3</t>
    </r>
  </si>
  <si>
    <r>
      <t xml:space="preserve">Tud. konferencia, tanácskozás szervezése kategóriában ~ min. </t>
    </r>
    <r>
      <rPr>
        <sz val="10"/>
        <color theme="1"/>
        <rFont val="Verdana"/>
        <family val="2"/>
      </rPr>
      <t>2</t>
    </r>
  </si>
  <si>
    <r>
      <t>Tanóratartás a PhD képzésben</t>
    </r>
    <r>
      <rPr>
        <b/>
        <i/>
        <sz val="10"/>
        <rFont val="Verdana"/>
        <family val="2"/>
        <charset val="238"/>
      </rPr>
      <t xml:space="preserve"> (3)</t>
    </r>
  </si>
  <si>
    <r>
      <t xml:space="preserve">Tanóratartás </t>
    </r>
    <r>
      <rPr>
        <b/>
        <i/>
        <sz val="10"/>
        <rFont val="Verdana"/>
        <family val="2"/>
        <charset val="238"/>
      </rPr>
      <t>(1) (2)</t>
    </r>
  </si>
  <si>
    <t>(3) 2 óra = 1 pont … 30+ óra = 15 pont</t>
  </si>
  <si>
    <r>
      <t xml:space="preserve">(2) </t>
    </r>
    <r>
      <rPr>
        <b/>
        <sz val="10"/>
        <rFont val="Verdana"/>
        <family val="2"/>
        <charset val="238"/>
      </rPr>
      <t>Oktatók esetében</t>
    </r>
    <r>
      <rPr>
        <sz val="10"/>
        <rFont val="Verdana"/>
        <family val="2"/>
        <charset val="238"/>
      </rPr>
      <t xml:space="preserve">: 750 óra = 25 pont … 1000+ óra = 35 pont;
     </t>
    </r>
    <r>
      <rPr>
        <b/>
        <sz val="10"/>
        <rFont val="Verdana"/>
        <family val="2"/>
        <charset val="238"/>
      </rPr>
      <t>Nem oktatók esetében</t>
    </r>
    <r>
      <rPr>
        <sz val="10"/>
        <rFont val="Verdana"/>
        <family val="2"/>
        <charset val="238"/>
      </rPr>
      <t>: 50 óra = 25 pont … 150+ óra = 35 pont;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</si>
</sst>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11"/>
      <name val="Verdana"/>
      <family val="2"/>
      <charset val="238"/>
    </font>
    <font>
      <sz val="11"/>
      <color theme="1"/>
      <name val="Verdana"/>
      <family val="2"/>
      <charset val="238"/>
    </font>
    <font>
      <b/>
      <i/>
      <sz val="16"/>
      <name val="Verdana"/>
      <family val="2"/>
      <charset val="238"/>
    </font>
    <font>
      <b/>
      <sz val="11"/>
      <color rgb="FFFF0000"/>
      <name val="Verdana"/>
      <family val="2"/>
      <charset val="238"/>
    </font>
    <font>
      <b/>
      <i/>
      <sz val="10"/>
      <name val="Verdana"/>
      <family val="2"/>
      <charset val="238"/>
    </font>
    <font>
      <b/>
      <sz val="10"/>
      <name val="Verdana"/>
      <family val="2"/>
      <charset val="238"/>
    </font>
    <font>
      <sz val="10"/>
      <name val="Verdana"/>
      <family val="2"/>
      <charset val="238"/>
    </font>
    <font>
      <b/>
      <sz val="10"/>
      <color rgb="FF00B0F0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color rgb="FF0070C0"/>
      <name val="Verdana"/>
      <family val="2"/>
      <charset val="238"/>
    </font>
    <font>
      <i/>
      <sz val="10"/>
      <color rgb="FFFF0000"/>
      <name val="Verdana"/>
      <family val="2"/>
      <charset val="238"/>
    </font>
    <font>
      <sz val="10"/>
      <color theme="1" tint="0.499984740745262"/>
      <name val="Verdana"/>
      <family val="2"/>
      <charset val="238"/>
    </font>
    <font>
      <b/>
      <sz val="10"/>
      <color rgb="FFFF0000"/>
      <name val="Verdana"/>
      <family val="2"/>
      <charset val="238"/>
    </font>
    <font>
      <b/>
      <i/>
      <sz val="10"/>
      <color rgb="FFFF0000"/>
      <name val="Verdana"/>
      <family val="2"/>
      <charset val="238"/>
    </font>
    <font>
      <b/>
      <i/>
      <sz val="10"/>
      <color theme="1"/>
      <name val="Verdana"/>
      <family val="2"/>
    </font>
    <font>
      <sz val="10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C8FFFF"/>
        <bgColor indexed="64"/>
      </patternFill>
    </fill>
    <fill>
      <patternFill patternType="solid">
        <fgColor theme="7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44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2" xfId="0" quotePrefix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7" fillId="0" borderId="0" xfId="0" quotePrefix="1" applyFont="1" applyAlignment="1">
      <alignment vertical="top" wrapText="1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0" borderId="22" xfId="0" quotePrefix="1" applyFont="1" applyBorder="1" applyAlignment="1">
      <alignment vertical="center"/>
    </xf>
    <xf numFmtId="0" fontId="7" fillId="0" borderId="22" xfId="0" quotePrefix="1" applyFont="1" applyBorder="1" applyAlignment="1">
      <alignment vertical="center" wrapText="1"/>
    </xf>
    <xf numFmtId="0" fontId="7" fillId="0" borderId="23" xfId="0" quotePrefix="1" applyFont="1" applyBorder="1" applyAlignment="1">
      <alignment vertical="center"/>
    </xf>
    <xf numFmtId="0" fontId="7" fillId="0" borderId="23" xfId="0" quotePrefix="1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2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3" xfId="0" quotePrefix="1" applyFont="1" applyBorder="1" applyAlignment="1">
      <alignment vertical="center"/>
    </xf>
    <xf numFmtId="0" fontId="7" fillId="0" borderId="10" xfId="0" quotePrefix="1" applyFont="1" applyBorder="1" applyAlignment="1">
      <alignment vertical="center"/>
    </xf>
    <xf numFmtId="0" fontId="6" fillId="0" borderId="13" xfId="0" quotePrefix="1" applyFont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9" fillId="0" borderId="2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top"/>
    </xf>
    <xf numFmtId="0" fontId="7" fillId="0" borderId="19" xfId="0" applyFont="1" applyBorder="1" applyAlignment="1">
      <alignment horizontal="center" vertical="top"/>
    </xf>
    <xf numFmtId="0" fontId="7" fillId="0" borderId="28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9" fillId="0" borderId="20" xfId="0" applyFont="1" applyBorder="1"/>
    <xf numFmtId="0" fontId="9" fillId="0" borderId="18" xfId="0" applyFont="1" applyBorder="1"/>
    <xf numFmtId="0" fontId="7" fillId="0" borderId="29" xfId="0" quotePrefix="1" applyFont="1" applyBorder="1" applyAlignment="1">
      <alignment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9" fillId="4" borderId="21" xfId="0" applyFont="1" applyFill="1" applyBorder="1"/>
    <xf numFmtId="0" fontId="7" fillId="4" borderId="22" xfId="0" quotePrefix="1" applyFont="1" applyFill="1" applyBorder="1" applyAlignment="1">
      <alignment vertical="center"/>
    </xf>
    <xf numFmtId="0" fontId="7" fillId="4" borderId="18" xfId="0" applyFont="1" applyFill="1" applyBorder="1" applyAlignment="1">
      <alignment horizontal="center" vertical="top"/>
    </xf>
    <xf numFmtId="49" fontId="11" fillId="4" borderId="19" xfId="0" applyNumberFormat="1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 vertical="top"/>
    </xf>
    <xf numFmtId="0" fontId="9" fillId="4" borderId="19" xfId="0" applyFont="1" applyFill="1" applyBorder="1"/>
    <xf numFmtId="0" fontId="7" fillId="4" borderId="23" xfId="0" quotePrefix="1" applyFont="1" applyFill="1" applyBorder="1" applyAlignment="1">
      <alignment vertical="center"/>
    </xf>
    <xf numFmtId="0" fontId="7" fillId="4" borderId="20" xfId="0" applyFont="1" applyFill="1" applyBorder="1" applyAlignment="1">
      <alignment horizontal="center" vertical="top"/>
    </xf>
    <xf numFmtId="0" fontId="9" fillId="4" borderId="20" xfId="0" applyFont="1" applyFill="1" applyBorder="1"/>
    <xf numFmtId="0" fontId="7" fillId="0" borderId="2" xfId="0" applyFont="1" applyBorder="1" applyAlignment="1">
      <alignment vertical="top" wrapText="1"/>
    </xf>
    <xf numFmtId="0" fontId="9" fillId="4" borderId="18" xfId="0" applyFont="1" applyFill="1" applyBorder="1"/>
    <xf numFmtId="49" fontId="12" fillId="4" borderId="19" xfId="0" applyNumberFormat="1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 vertical="top"/>
    </xf>
    <xf numFmtId="0" fontId="7" fillId="5" borderId="7" xfId="0" applyFont="1" applyFill="1" applyBorder="1" applyAlignment="1">
      <alignment vertical="top"/>
    </xf>
    <xf numFmtId="0" fontId="7" fillId="5" borderId="1" xfId="0" applyFont="1" applyFill="1" applyBorder="1" applyAlignment="1">
      <alignment vertical="top" wrapText="1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7" fillId="6" borderId="24" xfId="0" applyFont="1" applyFill="1" applyBorder="1" applyAlignment="1" applyProtection="1">
      <alignment horizontal="center" vertical="top"/>
      <protection locked="0"/>
    </xf>
    <xf numFmtId="0" fontId="7" fillId="6" borderId="22" xfId="0" applyFont="1" applyFill="1" applyBorder="1" applyAlignment="1" applyProtection="1">
      <alignment horizontal="center" vertical="top"/>
      <protection locked="0"/>
    </xf>
    <xf numFmtId="0" fontId="7" fillId="6" borderId="23" xfId="0" applyFont="1" applyFill="1" applyBorder="1" applyAlignment="1" applyProtection="1">
      <alignment horizontal="center" vertical="top"/>
      <protection locked="0"/>
    </xf>
    <xf numFmtId="0" fontId="7" fillId="6" borderId="22" xfId="0" applyFont="1" applyFill="1" applyBorder="1" applyAlignment="1" applyProtection="1">
      <alignment horizontal="center" vertical="center"/>
      <protection locked="0"/>
    </xf>
    <xf numFmtId="0" fontId="7" fillId="6" borderId="23" xfId="0" applyFont="1" applyFill="1" applyBorder="1" applyAlignment="1" applyProtection="1">
      <alignment horizontal="center" vertical="center"/>
      <protection locked="0"/>
    </xf>
    <xf numFmtId="0" fontId="7" fillId="6" borderId="29" xfId="0" applyFont="1" applyFill="1" applyBorder="1" applyAlignment="1" applyProtection="1">
      <alignment horizontal="center" vertical="top"/>
      <protection locked="0"/>
    </xf>
    <xf numFmtId="0" fontId="7" fillId="5" borderId="7" xfId="0" applyFont="1" applyFill="1" applyBorder="1" applyAlignment="1">
      <alignment horizontal="center" vertical="top"/>
    </xf>
    <xf numFmtId="0" fontId="7" fillId="5" borderId="1" xfId="0" applyFont="1" applyFill="1" applyBorder="1" applyAlignment="1">
      <alignment horizontal="center" vertical="top"/>
    </xf>
    <xf numFmtId="0" fontId="7" fillId="5" borderId="5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6" fillId="0" borderId="17" xfId="0" quotePrefix="1" applyFont="1" applyBorder="1" applyAlignment="1">
      <alignment vertical="center" wrapText="1"/>
    </xf>
    <xf numFmtId="0" fontId="6" fillId="0" borderId="17" xfId="0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6" fillId="4" borderId="17" xfId="0" applyFont="1" applyFill="1" applyBorder="1" applyAlignment="1">
      <alignment vertical="center" wrapText="1"/>
    </xf>
    <xf numFmtId="0" fontId="6" fillId="4" borderId="17" xfId="0" applyFont="1" applyFill="1" applyBorder="1" applyAlignment="1">
      <alignment vertical="center"/>
    </xf>
    <xf numFmtId="0" fontId="8" fillId="4" borderId="26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6" fillId="4" borderId="17" xfId="0" quotePrefix="1" applyFont="1" applyFill="1" applyBorder="1" applyAlignment="1">
      <alignment vertical="center"/>
    </xf>
    <xf numFmtId="0" fontId="7" fillId="4" borderId="29" xfId="0" quotePrefix="1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2" xfId="0" quotePrefix="1" applyFont="1" applyFill="1" applyBorder="1" applyAlignment="1">
      <alignment vertical="center" wrapText="1"/>
    </xf>
    <xf numFmtId="0" fontId="7" fillId="4" borderId="18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vertical="center"/>
    </xf>
    <xf numFmtId="0" fontId="7" fillId="4" borderId="23" xfId="0" quotePrefix="1" applyFont="1" applyFill="1" applyBorder="1" applyAlignment="1">
      <alignment vertical="center" wrapText="1"/>
    </xf>
    <xf numFmtId="0" fontId="7" fillId="4" borderId="20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vertical="center"/>
    </xf>
    <xf numFmtId="0" fontId="7" fillId="4" borderId="19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/>
    </xf>
    <xf numFmtId="0" fontId="7" fillId="6" borderId="18" xfId="0" applyFont="1" applyFill="1" applyBorder="1" applyAlignment="1" applyProtection="1">
      <alignment horizontal="center" vertical="center"/>
      <protection locked="0"/>
    </xf>
    <xf numFmtId="0" fontId="7" fillId="6" borderId="20" xfId="0" applyFont="1" applyFill="1" applyBorder="1" applyAlignment="1" applyProtection="1">
      <alignment horizontal="center" vertical="center"/>
      <protection locked="0"/>
    </xf>
    <xf numFmtId="0" fontId="7" fillId="6" borderId="19" xfId="0" applyFont="1" applyFill="1" applyBorder="1" applyAlignment="1" applyProtection="1">
      <alignment horizontal="center" vertical="center"/>
      <protection locked="0"/>
    </xf>
    <xf numFmtId="0" fontId="7" fillId="6" borderId="2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top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right" vertical="top"/>
    </xf>
    <xf numFmtId="0" fontId="7" fillId="0" borderId="8" xfId="0" applyFont="1" applyBorder="1" applyAlignment="1">
      <alignment horizontal="center" vertical="top"/>
    </xf>
    <xf numFmtId="0" fontId="7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7" fillId="0" borderId="19" xfId="0" applyFont="1" applyBorder="1" applyAlignment="1">
      <alignment horizontal="center" vertical="center" wrapText="1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6" fillId="0" borderId="13" xfId="0" applyFont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0" fontId="7" fillId="4" borderId="13" xfId="0" quotePrefix="1" applyFont="1" applyFill="1" applyBorder="1" applyAlignment="1">
      <alignment vertical="center"/>
    </xf>
    <xf numFmtId="0" fontId="9" fillId="4" borderId="19" xfId="0" applyFont="1" applyFill="1" applyBorder="1" applyAlignment="1">
      <alignment horizontal="center" vertical="center"/>
    </xf>
    <xf numFmtId="0" fontId="7" fillId="4" borderId="10" xfId="0" quotePrefix="1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7" fillId="4" borderId="19" xfId="0" quotePrefix="1" applyFont="1" applyFill="1" applyBorder="1" applyAlignment="1">
      <alignment horizontal="center" vertical="center"/>
    </xf>
    <xf numFmtId="0" fontId="7" fillId="4" borderId="13" xfId="0" quotePrefix="1" applyFont="1" applyFill="1" applyBorder="1" applyAlignment="1">
      <alignment vertical="center" wrapText="1"/>
    </xf>
    <xf numFmtId="0" fontId="7" fillId="4" borderId="18" xfId="0" quotePrefix="1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3" xfId="0" quotePrefix="1" applyFont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9" fillId="0" borderId="18" xfId="0" applyFont="1" applyBorder="1" applyAlignment="1">
      <alignment horizontal="center" vertical="center"/>
    </xf>
    <xf numFmtId="0" fontId="6" fillId="4" borderId="5" xfId="0" applyFont="1" applyFill="1" applyBorder="1" applyAlignment="1">
      <alignment vertical="center" wrapText="1"/>
    </xf>
    <xf numFmtId="0" fontId="7" fillId="4" borderId="1" xfId="0" quotePrefix="1" applyFont="1" applyFill="1" applyBorder="1" applyAlignment="1">
      <alignment horizontal="center" vertical="center"/>
    </xf>
    <xf numFmtId="0" fontId="7" fillId="2" borderId="23" xfId="0" applyFont="1" applyFill="1" applyBorder="1" applyAlignment="1" applyProtection="1">
      <alignment horizontal="center" vertical="center"/>
      <protection locked="0"/>
    </xf>
    <xf numFmtId="0" fontId="7" fillId="4" borderId="10" xfId="0" quotePrefix="1" applyFont="1" applyFill="1" applyBorder="1" applyAlignment="1">
      <alignment vertical="center" wrapText="1"/>
    </xf>
    <xf numFmtId="0" fontId="7" fillId="4" borderId="20" xfId="0" quotePrefix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vertical="center" wrapText="1"/>
    </xf>
    <xf numFmtId="0" fontId="7" fillId="4" borderId="3" xfId="0" quotePrefix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6" borderId="24" xfId="0" applyFont="1" applyFill="1" applyBorder="1" applyAlignment="1" applyProtection="1">
      <alignment horizontal="center" vertical="center"/>
      <protection locked="0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7" fillId="5" borderId="0" xfId="0" applyFont="1" applyFill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7" fillId="5" borderId="6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6" borderId="24" xfId="0" applyFont="1" applyFill="1" applyBorder="1" applyAlignment="1" applyProtection="1">
      <alignment horizontal="center" vertical="center" wrapText="1"/>
      <protection locked="0"/>
    </xf>
    <xf numFmtId="0" fontId="7" fillId="6" borderId="22" xfId="0" applyFont="1" applyFill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6" borderId="23" xfId="0" applyFont="1" applyFill="1" applyBorder="1" applyAlignment="1" applyProtection="1">
      <alignment horizontal="center" vertical="center" wrapText="1"/>
      <protection locked="0"/>
    </xf>
    <xf numFmtId="0" fontId="7" fillId="4" borderId="28" xfId="0" applyFont="1" applyFill="1" applyBorder="1" applyAlignment="1">
      <alignment horizontal="center" vertical="center"/>
    </xf>
    <xf numFmtId="0" fontId="7" fillId="6" borderId="29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left" vertical="center"/>
    </xf>
    <xf numFmtId="0" fontId="6" fillId="7" borderId="1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6" fillId="3" borderId="30" xfId="0" applyFont="1" applyFill="1" applyBorder="1" applyAlignment="1">
      <alignment horizontal="left" vertical="center" wrapText="1"/>
    </xf>
    <xf numFmtId="0" fontId="6" fillId="3" borderId="31" xfId="0" applyFont="1" applyFill="1" applyBorder="1" applyAlignment="1">
      <alignment horizontal="left" vertical="center"/>
    </xf>
    <xf numFmtId="0" fontId="6" fillId="3" borderId="32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7" fillId="0" borderId="1" xfId="0" quotePrefix="1" applyFont="1" applyBorder="1" applyAlignment="1">
      <alignment horizontal="left" vertical="center" wrapText="1" indent="2"/>
    </xf>
    <xf numFmtId="0" fontId="7" fillId="0" borderId="0" xfId="0" applyFont="1" applyAlignment="1">
      <alignment horizontal="left" vertical="center"/>
    </xf>
    <xf numFmtId="0" fontId="7" fillId="0" borderId="1" xfId="0" quotePrefix="1" applyFont="1" applyFill="1" applyBorder="1" applyAlignment="1">
      <alignment horizontal="left" vertical="center" wrapText="1" indent="2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3" borderId="30" xfId="0" applyFont="1" applyFill="1" applyBorder="1" applyAlignment="1">
      <alignment horizontal="left" vertical="center"/>
    </xf>
    <xf numFmtId="0" fontId="7" fillId="0" borderId="10" xfId="0" quotePrefix="1" applyFont="1" applyBorder="1" applyAlignment="1">
      <alignment horizontal="left" vertical="center" wrapText="1" indent="2"/>
    </xf>
    <xf numFmtId="0" fontId="7" fillId="0" borderId="8" xfId="0" quotePrefix="1" applyFont="1" applyBorder="1" applyAlignment="1">
      <alignment horizontal="left" vertical="center" wrapText="1" indent="2"/>
    </xf>
    <xf numFmtId="0" fontId="7" fillId="0" borderId="9" xfId="0" quotePrefix="1" applyFont="1" applyBorder="1" applyAlignment="1">
      <alignment horizontal="left" vertical="center" wrapText="1" indent="2"/>
    </xf>
    <xf numFmtId="0" fontId="7" fillId="0" borderId="5" xfId="0" quotePrefix="1" applyFont="1" applyBorder="1" applyAlignment="1">
      <alignment horizontal="left" vertical="center" wrapText="1" indent="2"/>
    </xf>
    <xf numFmtId="0" fontId="7" fillId="0" borderId="6" xfId="0" quotePrefix="1" applyFont="1" applyBorder="1" applyAlignment="1">
      <alignment horizontal="left" vertical="center" wrapText="1" indent="2"/>
    </xf>
    <xf numFmtId="0" fontId="7" fillId="0" borderId="7" xfId="0" quotePrefix="1" applyFont="1" applyBorder="1" applyAlignment="1">
      <alignment horizontal="left" vertical="center" wrapText="1" indent="2"/>
    </xf>
    <xf numFmtId="0" fontId="6" fillId="0" borderId="25" xfId="0" applyFont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left" vertical="top" wrapText="1" indent="2"/>
    </xf>
    <xf numFmtId="0" fontId="9" fillId="0" borderId="0" xfId="0" applyFont="1" applyAlignment="1">
      <alignment horizontal="left" wrapText="1"/>
    </xf>
    <xf numFmtId="0" fontId="9" fillId="0" borderId="1" xfId="0" applyFont="1" applyBorder="1" applyAlignment="1">
      <alignment horizontal="center" vertical="center"/>
    </xf>
    <xf numFmtId="0" fontId="6" fillId="3" borderId="33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</cellXfs>
  <cellStyles count="1">
    <cellStyle name="Normál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AEAEA"/>
      <color rgb="FFC8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zoomScale="130" zoomScaleNormal="130" workbookViewId="0">
      <selection activeCell="B3" sqref="B3"/>
    </sheetView>
  </sheetViews>
  <sheetFormatPr defaultColWidth="9.140625" defaultRowHeight="12.75" x14ac:dyDescent="0.2"/>
  <cols>
    <col min="1" max="1" width="5.7109375" style="15" customWidth="1" collapsed="1"/>
    <col min="2" max="2" width="40.7109375" style="15" customWidth="1" collapsed="1"/>
    <col min="3" max="6" width="9.7109375" style="15" customWidth="1" collapsed="1"/>
    <col min="7" max="16384" width="9.140625" style="15"/>
  </cols>
  <sheetData>
    <row r="1" spans="1:6" ht="32.1" customHeight="1" x14ac:dyDescent="0.2">
      <c r="A1" s="138" t="s">
        <v>19</v>
      </c>
      <c r="B1" s="10"/>
      <c r="C1" s="133"/>
      <c r="D1" s="134"/>
      <c r="E1" s="133" t="s">
        <v>20</v>
      </c>
      <c r="F1" s="20" t="s">
        <v>125</v>
      </c>
    </row>
    <row r="2" spans="1:6" ht="16.350000000000001" customHeight="1" x14ac:dyDescent="0.2">
      <c r="A2" s="132"/>
      <c r="B2" s="10"/>
      <c r="C2" s="10"/>
      <c r="D2" s="135"/>
      <c r="E2" s="136"/>
      <c r="F2" s="10"/>
    </row>
    <row r="3" spans="1:6" ht="42.75" customHeight="1" x14ac:dyDescent="0.2">
      <c r="A3" s="184" t="s">
        <v>21</v>
      </c>
      <c r="B3" s="185" t="s">
        <v>22</v>
      </c>
      <c r="C3" s="184" t="s">
        <v>23</v>
      </c>
      <c r="D3" s="184" t="s">
        <v>136</v>
      </c>
      <c r="E3" s="184" t="s">
        <v>137</v>
      </c>
      <c r="F3" s="184" t="s">
        <v>2</v>
      </c>
    </row>
    <row r="4" spans="1:6" ht="32.1" customHeight="1" x14ac:dyDescent="0.2">
      <c r="A4" s="31" t="s">
        <v>3</v>
      </c>
      <c r="B4" s="137" t="s">
        <v>24</v>
      </c>
      <c r="C4" s="18">
        <f>IF(Oktatás!E25&gt;100,100,Oktatás!E25)</f>
        <v>0</v>
      </c>
      <c r="D4" s="18">
        <v>0.4</v>
      </c>
      <c r="E4" s="18">
        <v>0.1</v>
      </c>
      <c r="F4" s="33">
        <f>IF($F$1="I",C4*D4,IF($F$1="N",C4*E4,0))</f>
        <v>0</v>
      </c>
    </row>
    <row r="5" spans="1:6" ht="46.5" customHeight="1" x14ac:dyDescent="0.2">
      <c r="A5" s="112" t="s">
        <v>7</v>
      </c>
      <c r="B5" s="181" t="s">
        <v>25</v>
      </c>
      <c r="C5" s="121">
        <f>IF(Publikáció!E23&gt;100,100,Publikáció!E23)</f>
        <v>0</v>
      </c>
      <c r="D5" s="121">
        <v>0.3</v>
      </c>
      <c r="E5" s="121">
        <v>0.4</v>
      </c>
      <c r="F5" s="145">
        <f>IF($F$1="I",C5*D5,IF($F$1="N",C5*E5,0))</f>
        <v>0</v>
      </c>
    </row>
    <row r="6" spans="1:6" ht="32.1" customHeight="1" x14ac:dyDescent="0.2">
      <c r="A6" s="31" t="s">
        <v>8</v>
      </c>
      <c r="B6" s="137" t="s">
        <v>26</v>
      </c>
      <c r="C6" s="18">
        <f>IF('Szakmai alkotó'!E21&gt;100,100,'Szakmai alkotó'!E21)</f>
        <v>0</v>
      </c>
      <c r="D6" s="18">
        <v>0.2</v>
      </c>
      <c r="E6" s="18">
        <v>0.25</v>
      </c>
      <c r="F6" s="33">
        <f>IF($F$1="I",C6*D6,IF($F$1="N",C6*E6,0))</f>
        <v>0</v>
      </c>
    </row>
    <row r="7" spans="1:6" ht="32.1" customHeight="1" thickBot="1" x14ac:dyDescent="0.25">
      <c r="A7" s="124" t="s">
        <v>9</v>
      </c>
      <c r="B7" s="182" t="s">
        <v>27</v>
      </c>
      <c r="C7" s="126">
        <f>IF('Tud. közélet'!E30&gt;100,100,'Tud. közélet'!E30)</f>
        <v>0</v>
      </c>
      <c r="D7" s="126">
        <v>0.1</v>
      </c>
      <c r="E7" s="126">
        <v>0.25</v>
      </c>
      <c r="F7" s="183">
        <f>IF($F$1="I",C7*D7,IF($F$1="N",C7*E7,0))</f>
        <v>0</v>
      </c>
    </row>
    <row r="8" spans="1:6" ht="30" customHeight="1" thickBot="1" x14ac:dyDescent="0.25">
      <c r="A8" s="187" t="s">
        <v>16</v>
      </c>
      <c r="B8" s="188"/>
      <c r="C8" s="188"/>
      <c r="D8" s="188"/>
      <c r="E8" s="188"/>
      <c r="F8" s="186">
        <f>F4+F5+F6+F7</f>
        <v>0</v>
      </c>
    </row>
    <row r="9" spans="1:6" ht="30" customHeight="1" x14ac:dyDescent="0.2">
      <c r="A9" s="189" t="str">
        <f>"Minimumkövetelményeknek " &amp; IF(AND(F8&gt;49.99,Oktatás!E25&gt;49.99,Publikáció!E23&gt;49.99),"megfelel","nem felel meg")</f>
        <v>Minimumkövetelményeknek nem felel meg</v>
      </c>
      <c r="B9" s="189"/>
      <c r="C9" s="189"/>
      <c r="D9" s="189"/>
      <c r="E9" s="189"/>
      <c r="F9" s="189"/>
    </row>
  </sheetData>
  <mergeCells count="2">
    <mergeCell ref="A8:E8"/>
    <mergeCell ref="A9:F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zoomScaleNormal="100" workbookViewId="0">
      <selection activeCell="B12" sqref="B12"/>
    </sheetView>
  </sheetViews>
  <sheetFormatPr defaultColWidth="9.140625" defaultRowHeight="14.25" x14ac:dyDescent="0.2"/>
  <cols>
    <col min="1" max="1" width="4.7109375" style="3" customWidth="1" collapsed="1"/>
    <col min="2" max="2" width="48.7109375" style="3" customWidth="1" collapsed="1"/>
    <col min="3" max="4" width="13.85546875" style="3" customWidth="1" collapsed="1"/>
    <col min="5" max="5" width="14.28515625" style="3" customWidth="1" collapsed="1"/>
    <col min="6" max="6" width="20.85546875" style="3" customWidth="1"/>
    <col min="7" max="16384" width="9.140625" style="3"/>
  </cols>
  <sheetData>
    <row r="1" spans="1:6" ht="32.1" customHeight="1" x14ac:dyDescent="0.2">
      <c r="A1" s="4" t="s">
        <v>28</v>
      </c>
      <c r="B1" s="1"/>
      <c r="C1" s="2"/>
      <c r="D1" s="1"/>
      <c r="E1" s="1"/>
    </row>
    <row r="2" spans="1:6" ht="44.25" customHeight="1" x14ac:dyDescent="0.2">
      <c r="A2" s="198" t="s">
        <v>29</v>
      </c>
      <c r="B2" s="199"/>
      <c r="C2" s="7" t="s">
        <v>122</v>
      </c>
      <c r="D2" s="71" t="s">
        <v>120</v>
      </c>
      <c r="E2" s="7" t="s">
        <v>121</v>
      </c>
      <c r="F2" s="70" t="s">
        <v>118</v>
      </c>
    </row>
    <row r="3" spans="1:6" ht="32.25" customHeight="1" x14ac:dyDescent="0.2">
      <c r="A3" s="31" t="s">
        <v>3</v>
      </c>
      <c r="B3" s="105" t="s">
        <v>147</v>
      </c>
      <c r="C3" s="54" t="s">
        <v>30</v>
      </c>
      <c r="D3" s="91">
        <v>0</v>
      </c>
      <c r="E3" s="75">
        <v>0</v>
      </c>
      <c r="F3" s="85"/>
    </row>
    <row r="4" spans="1:6" ht="25.5" x14ac:dyDescent="0.2">
      <c r="A4" s="210" t="s">
        <v>7</v>
      </c>
      <c r="B4" s="106" t="s">
        <v>132</v>
      </c>
      <c r="C4" s="88"/>
      <c r="D4" s="89"/>
      <c r="E4" s="200">
        <f>MIN(40,(D5*C5+D6*C6+D7*C7))</f>
        <v>0</v>
      </c>
      <c r="F4" s="76"/>
    </row>
    <row r="5" spans="1:6" x14ac:dyDescent="0.2">
      <c r="A5" s="211"/>
      <c r="B5" s="77" t="s">
        <v>31</v>
      </c>
      <c r="C5" s="78">
        <v>1</v>
      </c>
      <c r="D5" s="92">
        <v>0</v>
      </c>
      <c r="E5" s="201"/>
      <c r="F5" s="79"/>
    </row>
    <row r="6" spans="1:6" x14ac:dyDescent="0.2">
      <c r="A6" s="211"/>
      <c r="B6" s="77" t="s">
        <v>32</v>
      </c>
      <c r="C6" s="80">
        <v>2</v>
      </c>
      <c r="D6" s="93">
        <v>0</v>
      </c>
      <c r="E6" s="201"/>
      <c r="F6" s="81"/>
    </row>
    <row r="7" spans="1:6" x14ac:dyDescent="0.2">
      <c r="A7" s="212"/>
      <c r="B7" s="82" t="s">
        <v>33</v>
      </c>
      <c r="C7" s="83">
        <v>4</v>
      </c>
      <c r="D7" s="94">
        <v>0</v>
      </c>
      <c r="E7" s="202"/>
      <c r="F7" s="84"/>
    </row>
    <row r="8" spans="1:6" ht="15.6" customHeight="1" x14ac:dyDescent="0.2">
      <c r="A8" s="208" t="s">
        <v>8</v>
      </c>
      <c r="B8" s="44" t="s">
        <v>86</v>
      </c>
      <c r="C8" s="88"/>
      <c r="D8" s="89"/>
      <c r="E8" s="204">
        <f>D9*C9+D10*C10</f>
        <v>0</v>
      </c>
      <c r="F8" s="90"/>
    </row>
    <row r="9" spans="1:6" ht="25.5" x14ac:dyDescent="0.2">
      <c r="A9" s="209"/>
      <c r="B9" s="40" t="s">
        <v>87</v>
      </c>
      <c r="C9" s="46">
        <v>10</v>
      </c>
      <c r="D9" s="95">
        <v>0</v>
      </c>
      <c r="E9" s="205"/>
      <c r="F9" s="73"/>
    </row>
    <row r="10" spans="1:6" ht="26.25" customHeight="1" x14ac:dyDescent="0.2">
      <c r="A10" s="213"/>
      <c r="B10" s="42" t="s">
        <v>88</v>
      </c>
      <c r="C10" s="47">
        <v>5</v>
      </c>
      <c r="D10" s="96">
        <v>0</v>
      </c>
      <c r="E10" s="207"/>
      <c r="F10" s="72"/>
    </row>
    <row r="11" spans="1:6" ht="28.5" customHeight="1" x14ac:dyDescent="0.2">
      <c r="A11" s="210" t="s">
        <v>9</v>
      </c>
      <c r="B11" s="106" t="s">
        <v>133</v>
      </c>
      <c r="C11" s="88"/>
      <c r="D11" s="89"/>
      <c r="E11" s="203">
        <f>MIN(40,D12*C12+D13*C13)</f>
        <v>0</v>
      </c>
      <c r="F11" s="90"/>
    </row>
    <row r="12" spans="1:6" x14ac:dyDescent="0.2">
      <c r="A12" s="211"/>
      <c r="B12" s="77" t="s">
        <v>34</v>
      </c>
      <c r="C12" s="80">
        <v>3</v>
      </c>
      <c r="D12" s="93">
        <v>0</v>
      </c>
      <c r="E12" s="201"/>
      <c r="F12" s="86"/>
    </row>
    <row r="13" spans="1:6" x14ac:dyDescent="0.2">
      <c r="A13" s="212"/>
      <c r="B13" s="82" t="s">
        <v>35</v>
      </c>
      <c r="C13" s="83">
        <v>1</v>
      </c>
      <c r="D13" s="94">
        <v>0</v>
      </c>
      <c r="E13" s="202"/>
      <c r="F13" s="84"/>
    </row>
    <row r="14" spans="1:6" ht="22.5" customHeight="1" x14ac:dyDescent="0.2">
      <c r="A14" s="31" t="s">
        <v>36</v>
      </c>
      <c r="B14" s="105" t="s">
        <v>146</v>
      </c>
      <c r="C14" s="18" t="s">
        <v>37</v>
      </c>
      <c r="D14" s="91">
        <v>0</v>
      </c>
      <c r="E14" s="75">
        <f>IF(D14&lt;31,ROUND(D14/2,1),15)</f>
        <v>0</v>
      </c>
      <c r="F14" s="29"/>
    </row>
    <row r="15" spans="1:6" x14ac:dyDescent="0.2">
      <c r="A15" s="210" t="s">
        <v>38</v>
      </c>
      <c r="B15" s="107" t="s">
        <v>39</v>
      </c>
      <c r="C15" s="88"/>
      <c r="D15" s="89"/>
      <c r="E15" s="203">
        <f>D16*C16+D17*C17+D18*C18+D19*C19+D20*C20+D21*C21</f>
        <v>0</v>
      </c>
      <c r="F15" s="90"/>
    </row>
    <row r="16" spans="1:6" x14ac:dyDescent="0.2">
      <c r="A16" s="211"/>
      <c r="B16" s="77" t="s">
        <v>40</v>
      </c>
      <c r="C16" s="80">
        <v>7</v>
      </c>
      <c r="D16" s="93">
        <v>0</v>
      </c>
      <c r="E16" s="201"/>
      <c r="F16" s="86"/>
    </row>
    <row r="17" spans="1:6" x14ac:dyDescent="0.2">
      <c r="A17" s="211"/>
      <c r="B17" s="77" t="s">
        <v>89</v>
      </c>
      <c r="C17" s="80">
        <v>6</v>
      </c>
      <c r="D17" s="93">
        <v>0</v>
      </c>
      <c r="E17" s="201"/>
      <c r="F17" s="81"/>
    </row>
    <row r="18" spans="1:6" x14ac:dyDescent="0.2">
      <c r="A18" s="211"/>
      <c r="B18" s="77" t="s">
        <v>41</v>
      </c>
      <c r="C18" s="80">
        <v>5</v>
      </c>
      <c r="D18" s="93">
        <v>0</v>
      </c>
      <c r="E18" s="201"/>
      <c r="F18" s="81"/>
    </row>
    <row r="19" spans="1:6" x14ac:dyDescent="0.2">
      <c r="A19" s="211"/>
      <c r="B19" s="77" t="s">
        <v>90</v>
      </c>
      <c r="C19" s="80">
        <v>4</v>
      </c>
      <c r="D19" s="93">
        <v>0</v>
      </c>
      <c r="E19" s="201"/>
      <c r="F19" s="81"/>
    </row>
    <row r="20" spans="1:6" x14ac:dyDescent="0.2">
      <c r="A20" s="211"/>
      <c r="B20" s="77" t="s">
        <v>42</v>
      </c>
      <c r="C20" s="80">
        <v>3</v>
      </c>
      <c r="D20" s="93">
        <v>0</v>
      </c>
      <c r="E20" s="201"/>
      <c r="F20" s="87"/>
    </row>
    <row r="21" spans="1:6" x14ac:dyDescent="0.2">
      <c r="A21" s="212"/>
      <c r="B21" s="82" t="s">
        <v>35</v>
      </c>
      <c r="C21" s="83">
        <v>1</v>
      </c>
      <c r="D21" s="94">
        <v>0</v>
      </c>
      <c r="E21" s="202"/>
      <c r="F21" s="84"/>
    </row>
    <row r="22" spans="1:6" x14ac:dyDescent="0.2">
      <c r="A22" s="208" t="s">
        <v>43</v>
      </c>
      <c r="B22" s="104" t="s">
        <v>44</v>
      </c>
      <c r="C22" s="88"/>
      <c r="D22" s="89"/>
      <c r="E22" s="204">
        <f>D23*C23+D24*C24</f>
        <v>0</v>
      </c>
      <c r="F22" s="90"/>
    </row>
    <row r="23" spans="1:6" x14ac:dyDescent="0.2">
      <c r="A23" s="209"/>
      <c r="B23" s="39" t="s">
        <v>45</v>
      </c>
      <c r="C23" s="61">
        <v>8</v>
      </c>
      <c r="D23" s="93">
        <v>0</v>
      </c>
      <c r="E23" s="205"/>
      <c r="F23" s="73"/>
    </row>
    <row r="24" spans="1:6" ht="15" thickBot="1" x14ac:dyDescent="0.25">
      <c r="A24" s="209"/>
      <c r="B24" s="74" t="s">
        <v>46</v>
      </c>
      <c r="C24" s="62">
        <v>5</v>
      </c>
      <c r="D24" s="97">
        <v>0</v>
      </c>
      <c r="E24" s="206"/>
      <c r="F24" s="72"/>
    </row>
    <row r="25" spans="1:6" ht="30" customHeight="1" thickBot="1" x14ac:dyDescent="0.25">
      <c r="A25" s="191" t="s">
        <v>16</v>
      </c>
      <c r="B25" s="192"/>
      <c r="C25" s="192"/>
      <c r="D25" s="193"/>
      <c r="E25" s="35">
        <f>SUM(E3:E24)</f>
        <v>0</v>
      </c>
      <c r="F25" s="15"/>
    </row>
    <row r="26" spans="1:6" x14ac:dyDescent="0.2">
      <c r="A26" s="21"/>
      <c r="B26" s="21"/>
      <c r="C26" s="21"/>
      <c r="D26" s="21"/>
      <c r="E26" s="22"/>
      <c r="F26" s="15"/>
    </row>
    <row r="27" spans="1:6" ht="18" customHeight="1" x14ac:dyDescent="0.2">
      <c r="A27" s="194" t="s">
        <v>112</v>
      </c>
      <c r="B27" s="194"/>
      <c r="C27" s="194"/>
      <c r="D27" s="194"/>
      <c r="E27" s="194"/>
      <c r="F27" s="15"/>
    </row>
    <row r="28" spans="1:6" ht="18" customHeight="1" x14ac:dyDescent="0.2">
      <c r="A28" s="23"/>
      <c r="B28" s="23"/>
      <c r="C28" s="23"/>
      <c r="D28" s="23"/>
      <c r="E28" s="23"/>
      <c r="F28" s="15"/>
    </row>
    <row r="29" spans="1:6" ht="18" customHeight="1" x14ac:dyDescent="0.2">
      <c r="A29" s="194" t="s">
        <v>111</v>
      </c>
      <c r="B29" s="194"/>
      <c r="C29" s="194"/>
      <c r="D29" s="194"/>
      <c r="E29" s="194"/>
      <c r="F29" s="15"/>
    </row>
    <row r="30" spans="1:6" ht="33.75" customHeight="1" x14ac:dyDescent="0.2">
      <c r="A30" s="195" t="s">
        <v>139</v>
      </c>
      <c r="B30" s="195"/>
      <c r="C30" s="195"/>
      <c r="D30" s="195"/>
      <c r="E30" s="195"/>
      <c r="F30" s="15"/>
    </row>
    <row r="31" spans="1:6" ht="15" customHeight="1" x14ac:dyDescent="0.2">
      <c r="A31" s="197" t="s">
        <v>140</v>
      </c>
      <c r="B31" s="197"/>
      <c r="C31" s="197"/>
      <c r="D31" s="197"/>
      <c r="E31" s="197"/>
      <c r="F31" s="15"/>
    </row>
    <row r="32" spans="1:6" x14ac:dyDescent="0.2">
      <c r="A32" s="197" t="s">
        <v>141</v>
      </c>
      <c r="B32" s="197"/>
      <c r="C32" s="197"/>
      <c r="D32" s="197"/>
      <c r="E32" s="197"/>
      <c r="F32" s="15"/>
    </row>
    <row r="33" spans="1:6" x14ac:dyDescent="0.2">
      <c r="A33" s="197" t="s">
        <v>142</v>
      </c>
      <c r="B33" s="197"/>
      <c r="C33" s="197"/>
      <c r="D33" s="197"/>
      <c r="E33" s="197"/>
      <c r="F33" s="15"/>
    </row>
    <row r="34" spans="1:6" x14ac:dyDescent="0.2">
      <c r="A34" s="142"/>
      <c r="B34" s="142"/>
      <c r="C34" s="17"/>
      <c r="D34" s="142"/>
      <c r="E34" s="142"/>
      <c r="F34" s="15"/>
    </row>
    <row r="35" spans="1:6" ht="18.75" customHeight="1" x14ac:dyDescent="0.2">
      <c r="A35" s="196" t="s">
        <v>47</v>
      </c>
      <c r="B35" s="196"/>
      <c r="C35" s="196"/>
      <c r="D35" s="196"/>
      <c r="E35" s="196"/>
      <c r="F35" s="15"/>
    </row>
    <row r="36" spans="1:6" ht="33.75" customHeight="1" x14ac:dyDescent="0.2">
      <c r="A36" s="190" t="s">
        <v>149</v>
      </c>
      <c r="B36" s="190"/>
      <c r="C36" s="190"/>
      <c r="D36" s="190"/>
      <c r="E36" s="190"/>
      <c r="F36" s="15"/>
    </row>
    <row r="37" spans="1:6" ht="30" customHeight="1" x14ac:dyDescent="0.2">
      <c r="A37" s="190" t="s">
        <v>148</v>
      </c>
      <c r="B37" s="190"/>
      <c r="C37" s="190"/>
      <c r="D37" s="190"/>
      <c r="E37" s="190"/>
      <c r="F37" s="15"/>
    </row>
    <row r="38" spans="1:6" ht="30" customHeight="1" x14ac:dyDescent="0.2">
      <c r="F38" s="15"/>
    </row>
    <row r="39" spans="1:6" ht="21.75" customHeight="1" x14ac:dyDescent="0.2">
      <c r="F39" s="15"/>
    </row>
  </sheetData>
  <mergeCells count="21">
    <mergeCell ref="A2:B2"/>
    <mergeCell ref="E4:E7"/>
    <mergeCell ref="E11:E13"/>
    <mergeCell ref="E15:E21"/>
    <mergeCell ref="E22:E24"/>
    <mergeCell ref="E8:E10"/>
    <mergeCell ref="A22:A24"/>
    <mergeCell ref="A15:A21"/>
    <mergeCell ref="A11:A13"/>
    <mergeCell ref="A8:A10"/>
    <mergeCell ref="A4:A7"/>
    <mergeCell ref="A37:E37"/>
    <mergeCell ref="A25:D25"/>
    <mergeCell ref="A36:E36"/>
    <mergeCell ref="A27:E27"/>
    <mergeCell ref="A30:E30"/>
    <mergeCell ref="A29:E29"/>
    <mergeCell ref="A35:E35"/>
    <mergeCell ref="A31:E31"/>
    <mergeCell ref="A32:E32"/>
    <mergeCell ref="A33:E33"/>
  </mergeCells>
  <pageMargins left="0.7" right="0.7" top="0.75" bottom="0.75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zoomScaleNormal="100" zoomScaleSheetLayoutView="100" workbookViewId="0">
      <selection activeCell="B18" sqref="B18"/>
    </sheetView>
  </sheetViews>
  <sheetFormatPr defaultColWidth="9.140625" defaultRowHeight="14.25" x14ac:dyDescent="0.2"/>
  <cols>
    <col min="1" max="1" width="4.7109375" style="3" customWidth="1" collapsed="1"/>
    <col min="2" max="2" width="48.7109375" style="3" customWidth="1" collapsed="1"/>
    <col min="3" max="5" width="13.42578125" style="3" customWidth="1" collapsed="1"/>
    <col min="6" max="6" width="21.28515625" style="3" customWidth="1"/>
    <col min="7" max="16384" width="9.140625" style="3"/>
  </cols>
  <sheetData>
    <row r="1" spans="1:6" ht="32.1" customHeight="1" x14ac:dyDescent="0.2">
      <c r="A1" s="4" t="s">
        <v>0</v>
      </c>
      <c r="B1" s="1"/>
      <c r="C1" s="2"/>
      <c r="D1" s="1"/>
      <c r="E1" s="1"/>
    </row>
    <row r="2" spans="1:6" ht="44.25" customHeight="1" x14ac:dyDescent="0.2">
      <c r="A2" s="198" t="s">
        <v>1</v>
      </c>
      <c r="B2" s="199"/>
      <c r="C2" s="34" t="s">
        <v>122</v>
      </c>
      <c r="D2" s="49" t="s">
        <v>120</v>
      </c>
      <c r="E2" s="7" t="s">
        <v>121</v>
      </c>
      <c r="F2" s="63" t="s">
        <v>118</v>
      </c>
    </row>
    <row r="3" spans="1:6" x14ac:dyDescent="0.2">
      <c r="A3" s="208" t="s">
        <v>3</v>
      </c>
      <c r="B3" s="44" t="s">
        <v>131</v>
      </c>
      <c r="C3" s="88"/>
      <c r="D3" s="98"/>
      <c r="E3" s="221">
        <f>C4*D4+C5*D5+C6*D6</f>
        <v>0</v>
      </c>
      <c r="F3" s="98"/>
    </row>
    <row r="4" spans="1:6" x14ac:dyDescent="0.2">
      <c r="A4" s="209"/>
      <c r="B4" s="40" t="s">
        <v>4</v>
      </c>
      <c r="C4" s="174">
        <v>8</v>
      </c>
      <c r="D4" s="175">
        <v>0</v>
      </c>
      <c r="E4" s="205"/>
      <c r="F4" s="64"/>
    </row>
    <row r="5" spans="1:6" ht="25.5" x14ac:dyDescent="0.2">
      <c r="A5" s="209"/>
      <c r="B5" s="40" t="s">
        <v>5</v>
      </c>
      <c r="C5" s="139">
        <v>6</v>
      </c>
      <c r="D5" s="176">
        <v>0</v>
      </c>
      <c r="E5" s="205"/>
      <c r="F5" s="65"/>
    </row>
    <row r="6" spans="1:6" x14ac:dyDescent="0.2">
      <c r="A6" s="213"/>
      <c r="B6" s="42" t="s">
        <v>6</v>
      </c>
      <c r="C6" s="177">
        <v>4</v>
      </c>
      <c r="D6" s="178">
        <v>0</v>
      </c>
      <c r="E6" s="207"/>
      <c r="F6" s="66"/>
    </row>
    <row r="7" spans="1:6" x14ac:dyDescent="0.2">
      <c r="A7" s="210" t="s">
        <v>7</v>
      </c>
      <c r="B7" s="106" t="s">
        <v>79</v>
      </c>
      <c r="C7" s="100"/>
      <c r="D7" s="101"/>
      <c r="E7" s="203">
        <f>D8*C8+D9*C9+C10*D10+C11*D11+C12*D12+D13*C13</f>
        <v>0</v>
      </c>
      <c r="F7" s="98"/>
    </row>
    <row r="8" spans="1:6" x14ac:dyDescent="0.2">
      <c r="A8" s="211"/>
      <c r="B8" s="77" t="s">
        <v>82</v>
      </c>
      <c r="C8" s="114">
        <v>8</v>
      </c>
      <c r="D8" s="168">
        <v>0</v>
      </c>
      <c r="E8" s="201"/>
      <c r="F8" s="108"/>
    </row>
    <row r="9" spans="1:6" x14ac:dyDescent="0.2">
      <c r="A9" s="211"/>
      <c r="B9" s="77" t="s">
        <v>83</v>
      </c>
      <c r="C9" s="119">
        <v>5</v>
      </c>
      <c r="D9" s="95">
        <v>0</v>
      </c>
      <c r="E9" s="201"/>
      <c r="F9" s="108"/>
    </row>
    <row r="10" spans="1:6" x14ac:dyDescent="0.2">
      <c r="A10" s="211"/>
      <c r="B10" s="77" t="s">
        <v>80</v>
      </c>
      <c r="C10" s="119">
        <v>5</v>
      </c>
      <c r="D10" s="95">
        <v>0</v>
      </c>
      <c r="E10" s="201"/>
      <c r="F10" s="108"/>
    </row>
    <row r="11" spans="1:6" x14ac:dyDescent="0.2">
      <c r="A11" s="211"/>
      <c r="B11" s="77" t="s">
        <v>84</v>
      </c>
      <c r="C11" s="119">
        <v>5</v>
      </c>
      <c r="D11" s="95">
        <v>0</v>
      </c>
      <c r="E11" s="201"/>
      <c r="F11" s="108"/>
    </row>
    <row r="12" spans="1:6" x14ac:dyDescent="0.2">
      <c r="A12" s="211"/>
      <c r="B12" s="77" t="s">
        <v>85</v>
      </c>
      <c r="C12" s="119">
        <v>3</v>
      </c>
      <c r="D12" s="95">
        <v>0</v>
      </c>
      <c r="E12" s="201"/>
      <c r="F12" s="108"/>
    </row>
    <row r="13" spans="1:6" x14ac:dyDescent="0.2">
      <c r="A13" s="212"/>
      <c r="B13" s="82" t="s">
        <v>81</v>
      </c>
      <c r="C13" s="117">
        <v>3</v>
      </c>
      <c r="D13" s="96">
        <v>0</v>
      </c>
      <c r="E13" s="202"/>
      <c r="F13" s="109"/>
    </row>
    <row r="14" spans="1:6" ht="15" customHeight="1" x14ac:dyDescent="0.2">
      <c r="A14" s="208" t="s">
        <v>8</v>
      </c>
      <c r="B14" s="104" t="s">
        <v>10</v>
      </c>
      <c r="C14" s="100"/>
      <c r="D14" s="101"/>
      <c r="E14" s="204">
        <f>D15*C15+D16*C16+D17*C17+D18*C18++D19*C19</f>
        <v>0</v>
      </c>
      <c r="F14" s="98"/>
    </row>
    <row r="15" spans="1:6" ht="15" customHeight="1" x14ac:dyDescent="0.2">
      <c r="A15" s="209"/>
      <c r="B15" s="39" t="s">
        <v>11</v>
      </c>
      <c r="C15" s="45">
        <v>4</v>
      </c>
      <c r="D15" s="168">
        <v>0</v>
      </c>
      <c r="E15" s="205"/>
      <c r="F15" s="68"/>
    </row>
    <row r="16" spans="1:6" ht="15" customHeight="1" x14ac:dyDescent="0.2">
      <c r="A16" s="209"/>
      <c r="B16" s="39" t="s">
        <v>12</v>
      </c>
      <c r="C16" s="46">
        <v>2</v>
      </c>
      <c r="D16" s="95">
        <v>0</v>
      </c>
      <c r="E16" s="205"/>
      <c r="F16" s="68"/>
    </row>
    <row r="17" spans="1:6" ht="15" customHeight="1" x14ac:dyDescent="0.2">
      <c r="A17" s="209"/>
      <c r="B17" s="39" t="s">
        <v>13</v>
      </c>
      <c r="C17" s="46">
        <v>1</v>
      </c>
      <c r="D17" s="95">
        <v>0</v>
      </c>
      <c r="E17" s="205"/>
      <c r="F17" s="68"/>
    </row>
    <row r="18" spans="1:6" x14ac:dyDescent="0.2">
      <c r="A18" s="209"/>
      <c r="B18" s="39" t="s">
        <v>14</v>
      </c>
      <c r="C18" s="46">
        <v>0.5</v>
      </c>
      <c r="D18" s="95">
        <v>0</v>
      </c>
      <c r="E18" s="205"/>
      <c r="F18" s="68"/>
    </row>
    <row r="19" spans="1:6" x14ac:dyDescent="0.2">
      <c r="A19" s="213"/>
      <c r="B19" s="41" t="s">
        <v>15</v>
      </c>
      <c r="C19" s="47">
        <v>1</v>
      </c>
      <c r="D19" s="96">
        <v>0</v>
      </c>
      <c r="E19" s="207"/>
      <c r="F19" s="67"/>
    </row>
    <row r="20" spans="1:6" ht="15.6" customHeight="1" x14ac:dyDescent="0.2">
      <c r="A20" s="210" t="s">
        <v>9</v>
      </c>
      <c r="B20" s="110" t="s">
        <v>91</v>
      </c>
      <c r="C20" s="100"/>
      <c r="D20" s="101"/>
      <c r="E20" s="203">
        <f>D21*C21+D22*C22</f>
        <v>0</v>
      </c>
      <c r="F20" s="98"/>
    </row>
    <row r="21" spans="1:6" ht="15.6" customHeight="1" x14ac:dyDescent="0.2">
      <c r="A21" s="211"/>
      <c r="B21" s="77" t="s">
        <v>92</v>
      </c>
      <c r="C21" s="114">
        <v>10</v>
      </c>
      <c r="D21" s="168">
        <v>0</v>
      </c>
      <c r="E21" s="201"/>
      <c r="F21" s="108"/>
    </row>
    <row r="22" spans="1:6" ht="15.6" customHeight="1" thickBot="1" x14ac:dyDescent="0.25">
      <c r="A22" s="211"/>
      <c r="B22" s="111" t="s">
        <v>93</v>
      </c>
      <c r="C22" s="179">
        <v>8</v>
      </c>
      <c r="D22" s="180">
        <v>0</v>
      </c>
      <c r="E22" s="222"/>
      <c r="F22" s="109"/>
    </row>
    <row r="23" spans="1:6" ht="21" customHeight="1" thickBot="1" x14ac:dyDescent="0.25">
      <c r="A23" s="214" t="s">
        <v>16</v>
      </c>
      <c r="B23" s="192"/>
      <c r="C23" s="192"/>
      <c r="D23" s="193"/>
      <c r="E23" s="35">
        <f>SUM(E3:E22)</f>
        <v>0</v>
      </c>
      <c r="F23" s="9"/>
    </row>
    <row r="24" spans="1:6" x14ac:dyDescent="0.2">
      <c r="A24" s="10"/>
      <c r="B24" s="10"/>
      <c r="C24" s="11"/>
      <c r="D24" s="10"/>
      <c r="E24" s="10"/>
      <c r="F24" s="9"/>
    </row>
    <row r="25" spans="1:6" ht="15" customHeight="1" x14ac:dyDescent="0.2">
      <c r="A25" s="194" t="s">
        <v>112</v>
      </c>
      <c r="B25" s="194"/>
      <c r="C25" s="194"/>
      <c r="D25" s="194"/>
      <c r="E25" s="194"/>
      <c r="F25" s="9"/>
    </row>
    <row r="26" spans="1:6" ht="15" customHeight="1" x14ac:dyDescent="0.2">
      <c r="A26" s="12"/>
      <c r="B26" s="12"/>
      <c r="C26" s="12"/>
      <c r="D26" s="12"/>
      <c r="E26" s="13"/>
      <c r="F26" s="9"/>
    </row>
    <row r="27" spans="1:6" x14ac:dyDescent="0.2">
      <c r="A27" s="194" t="s">
        <v>111</v>
      </c>
      <c r="B27" s="194"/>
      <c r="C27" s="194"/>
      <c r="D27" s="194"/>
      <c r="E27" s="194"/>
      <c r="F27" s="9"/>
    </row>
    <row r="28" spans="1:6" ht="32.450000000000003" customHeight="1" x14ac:dyDescent="0.2">
      <c r="A28" s="215" t="s">
        <v>114</v>
      </c>
      <c r="B28" s="216"/>
      <c r="C28" s="216"/>
      <c r="D28" s="216"/>
      <c r="E28" s="217"/>
      <c r="F28" s="14"/>
    </row>
    <row r="29" spans="1:6" ht="18.600000000000001" customHeight="1" x14ac:dyDescent="0.2">
      <c r="A29" s="218" t="s">
        <v>135</v>
      </c>
      <c r="B29" s="219"/>
      <c r="C29" s="219"/>
      <c r="D29" s="219"/>
      <c r="E29" s="220"/>
      <c r="F29" s="9"/>
    </row>
    <row r="30" spans="1:6" ht="15" customHeight="1" x14ac:dyDescent="0.2">
      <c r="A30" s="218" t="s">
        <v>115</v>
      </c>
      <c r="B30" s="219"/>
      <c r="C30" s="219"/>
      <c r="D30" s="219"/>
      <c r="E30" s="220"/>
      <c r="F30" s="15"/>
    </row>
    <row r="31" spans="1:6" ht="15" customHeight="1" x14ac:dyDescent="0.2">
      <c r="A31" s="218" t="s">
        <v>116</v>
      </c>
      <c r="B31" s="219"/>
      <c r="C31" s="219"/>
      <c r="D31" s="219"/>
      <c r="E31" s="220"/>
      <c r="F31" s="16"/>
    </row>
    <row r="32" spans="1:6" ht="15" customHeight="1" x14ac:dyDescent="0.2">
      <c r="A32" s="219" t="s">
        <v>117</v>
      </c>
      <c r="B32" s="219"/>
      <c r="C32" s="219"/>
      <c r="D32" s="219"/>
      <c r="E32" s="220"/>
      <c r="F32" s="16"/>
    </row>
    <row r="33" spans="1:7" ht="18.75" customHeight="1" x14ac:dyDescent="0.2">
      <c r="A33" s="10"/>
      <c r="B33" s="10"/>
      <c r="C33" s="11"/>
      <c r="D33" s="10"/>
      <c r="E33" s="10"/>
      <c r="F33" s="17"/>
      <c r="G33" s="6"/>
    </row>
    <row r="34" spans="1:7" x14ac:dyDescent="0.2">
      <c r="A34" s="223" t="s">
        <v>17</v>
      </c>
      <c r="B34" s="223"/>
      <c r="C34" s="223"/>
      <c r="D34" s="223"/>
      <c r="E34" s="223"/>
      <c r="F34" s="9"/>
    </row>
    <row r="35" spans="1:7" x14ac:dyDescent="0.2">
      <c r="A35" s="223" t="s">
        <v>18</v>
      </c>
      <c r="B35" s="223"/>
      <c r="C35" s="223"/>
      <c r="D35" s="223"/>
      <c r="E35" s="223"/>
      <c r="F35" s="9"/>
    </row>
    <row r="36" spans="1:7" x14ac:dyDescent="0.2">
      <c r="F36" s="5"/>
    </row>
  </sheetData>
  <mergeCells count="19">
    <mergeCell ref="A31:E31"/>
    <mergeCell ref="A34:E34"/>
    <mergeCell ref="A35:E35"/>
    <mergeCell ref="A32:E32"/>
    <mergeCell ref="A27:E27"/>
    <mergeCell ref="A2:B2"/>
    <mergeCell ref="E3:E6"/>
    <mergeCell ref="E7:E13"/>
    <mergeCell ref="E14:E19"/>
    <mergeCell ref="E20:E22"/>
    <mergeCell ref="A3:A6"/>
    <mergeCell ref="A7:A13"/>
    <mergeCell ref="A14:A19"/>
    <mergeCell ref="A20:A22"/>
    <mergeCell ref="A23:D23"/>
    <mergeCell ref="A25:E25"/>
    <mergeCell ref="A28:E28"/>
    <mergeCell ref="A29:E29"/>
    <mergeCell ref="A30:E30"/>
  </mergeCells>
  <pageMargins left="0.7" right="0.7" top="0.75" bottom="0.75" header="0.3" footer="0.3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zoomScaleNormal="100" zoomScaleSheetLayoutView="100" workbookViewId="0">
      <selection activeCell="B15" sqref="B15"/>
    </sheetView>
  </sheetViews>
  <sheetFormatPr defaultColWidth="9.140625" defaultRowHeight="12.75" x14ac:dyDescent="0.2"/>
  <cols>
    <col min="1" max="1" width="9.140625" style="15"/>
    <col min="2" max="2" width="53.140625" style="15" customWidth="1" collapsed="1"/>
    <col min="3" max="5" width="13.140625" style="15" customWidth="1" collapsed="1"/>
    <col min="6" max="6" width="21.85546875" style="15" customWidth="1"/>
    <col min="7" max="16384" width="9.140625" style="15"/>
  </cols>
  <sheetData>
    <row r="1" spans="1:6" ht="32.1" customHeight="1" x14ac:dyDescent="0.2">
      <c r="A1" s="4" t="s">
        <v>119</v>
      </c>
      <c r="C1" s="11"/>
      <c r="D1" s="10"/>
      <c r="E1" s="10"/>
    </row>
    <row r="2" spans="1:6" ht="44.25" customHeight="1" x14ac:dyDescent="0.2">
      <c r="A2" s="227"/>
      <c r="B2" s="228"/>
      <c r="C2" s="34" t="s">
        <v>122</v>
      </c>
      <c r="D2" s="49" t="s">
        <v>120</v>
      </c>
      <c r="E2" s="34" t="s">
        <v>121</v>
      </c>
      <c r="F2" s="8" t="s">
        <v>118</v>
      </c>
    </row>
    <row r="3" spans="1:6" ht="30" customHeight="1" x14ac:dyDescent="0.2">
      <c r="A3" s="30" t="s">
        <v>3</v>
      </c>
      <c r="B3" s="143" t="s">
        <v>48</v>
      </c>
      <c r="C3" s="24" t="s">
        <v>49</v>
      </c>
      <c r="D3" s="171"/>
      <c r="E3" s="19">
        <v>0</v>
      </c>
      <c r="F3" s="59"/>
    </row>
    <row r="4" spans="1:6" ht="16.5" customHeight="1" x14ac:dyDescent="0.2">
      <c r="A4" s="229" t="s">
        <v>7</v>
      </c>
      <c r="B4" s="144" t="s">
        <v>50</v>
      </c>
      <c r="C4" s="88"/>
      <c r="D4" s="101"/>
      <c r="E4" s="224">
        <f>D5*C5+D6*C6+D7*C7</f>
        <v>0</v>
      </c>
      <c r="F4" s="99"/>
    </row>
    <row r="5" spans="1:6" ht="16.5" customHeight="1" x14ac:dyDescent="0.2">
      <c r="A5" s="229"/>
      <c r="B5" s="146" t="s">
        <v>51</v>
      </c>
      <c r="C5" s="78">
        <v>10</v>
      </c>
      <c r="D5" s="168">
        <v>0</v>
      </c>
      <c r="E5" s="224"/>
      <c r="F5" s="147"/>
    </row>
    <row r="6" spans="1:6" ht="16.5" customHeight="1" x14ac:dyDescent="0.2">
      <c r="A6" s="229"/>
      <c r="B6" s="146" t="s">
        <v>94</v>
      </c>
      <c r="C6" s="80">
        <v>4</v>
      </c>
      <c r="D6" s="95">
        <v>0</v>
      </c>
      <c r="E6" s="224"/>
      <c r="F6" s="147"/>
    </row>
    <row r="7" spans="1:6" ht="16.5" customHeight="1" x14ac:dyDescent="0.2">
      <c r="A7" s="229"/>
      <c r="B7" s="148" t="s">
        <v>52</v>
      </c>
      <c r="C7" s="83">
        <v>2</v>
      </c>
      <c r="D7" s="96">
        <v>0</v>
      </c>
      <c r="E7" s="224"/>
      <c r="F7" s="153"/>
    </row>
    <row r="8" spans="1:6" ht="30.75" customHeight="1" x14ac:dyDescent="0.2">
      <c r="A8" s="232" t="s">
        <v>8</v>
      </c>
      <c r="B8" s="58" t="s">
        <v>130</v>
      </c>
      <c r="C8" s="88"/>
      <c r="D8" s="101"/>
      <c r="E8" s="225">
        <f>D9*C9+D10*C10+D11*C11</f>
        <v>0</v>
      </c>
      <c r="F8" s="99"/>
    </row>
    <row r="9" spans="1:6" ht="16.5" customHeight="1" x14ac:dyDescent="0.2">
      <c r="A9" s="232"/>
      <c r="B9" s="57" t="s">
        <v>53</v>
      </c>
      <c r="C9" s="60">
        <v>4</v>
      </c>
      <c r="D9" s="140">
        <v>0</v>
      </c>
      <c r="E9" s="225"/>
      <c r="F9" s="50"/>
    </row>
    <row r="10" spans="1:6" ht="16.5" customHeight="1" x14ac:dyDescent="0.2">
      <c r="A10" s="232"/>
      <c r="B10" s="55" t="s">
        <v>54</v>
      </c>
      <c r="C10" s="61">
        <v>8</v>
      </c>
      <c r="D10" s="141">
        <v>0</v>
      </c>
      <c r="E10" s="225"/>
      <c r="F10" s="50"/>
    </row>
    <row r="11" spans="1:6" ht="16.5" customHeight="1" x14ac:dyDescent="0.2">
      <c r="A11" s="232"/>
      <c r="B11" s="56" t="s">
        <v>55</v>
      </c>
      <c r="C11" s="69">
        <v>15</v>
      </c>
      <c r="D11" s="160">
        <v>0</v>
      </c>
      <c r="E11" s="225"/>
      <c r="F11" s="53"/>
    </row>
    <row r="12" spans="1:6" ht="30" customHeight="1" x14ac:dyDescent="0.2">
      <c r="A12" s="149" t="s">
        <v>9</v>
      </c>
      <c r="B12" s="158" t="s">
        <v>56</v>
      </c>
      <c r="C12" s="159" t="s">
        <v>49</v>
      </c>
      <c r="D12" s="173"/>
      <c r="E12" s="169">
        <v>0</v>
      </c>
      <c r="F12" s="149"/>
    </row>
    <row r="13" spans="1:6" ht="30" customHeight="1" x14ac:dyDescent="0.2">
      <c r="A13" s="154" t="s">
        <v>36</v>
      </c>
      <c r="B13" s="143" t="s">
        <v>57</v>
      </c>
      <c r="C13" s="155" t="s">
        <v>58</v>
      </c>
      <c r="D13" s="170"/>
      <c r="E13" s="156">
        <v>0</v>
      </c>
      <c r="F13" s="157"/>
    </row>
    <row r="14" spans="1:6" ht="18.600000000000001" customHeight="1" x14ac:dyDescent="0.2">
      <c r="A14" s="229" t="s">
        <v>38</v>
      </c>
      <c r="B14" s="144" t="s">
        <v>95</v>
      </c>
      <c r="C14" s="88"/>
      <c r="D14" s="101"/>
      <c r="E14" s="226">
        <f>D15*C15+D16*C16+D17*C17+D18*C18</f>
        <v>0</v>
      </c>
      <c r="F14" s="98"/>
    </row>
    <row r="15" spans="1:6" ht="17.25" customHeight="1" x14ac:dyDescent="0.2">
      <c r="A15" s="229"/>
      <c r="B15" s="151" t="s">
        <v>96</v>
      </c>
      <c r="C15" s="152">
        <v>4</v>
      </c>
      <c r="D15" s="168">
        <v>0</v>
      </c>
      <c r="E15" s="226"/>
      <c r="F15" s="147"/>
    </row>
    <row r="16" spans="1:6" ht="17.25" customHeight="1" x14ac:dyDescent="0.2">
      <c r="A16" s="229"/>
      <c r="B16" s="151" t="s">
        <v>97</v>
      </c>
      <c r="C16" s="150">
        <v>2</v>
      </c>
      <c r="D16" s="95">
        <v>0</v>
      </c>
      <c r="E16" s="226"/>
      <c r="F16" s="147"/>
    </row>
    <row r="17" spans="1:6" ht="17.25" customHeight="1" x14ac:dyDescent="0.2">
      <c r="A17" s="229"/>
      <c r="B17" s="151" t="s">
        <v>98</v>
      </c>
      <c r="C17" s="150">
        <v>6</v>
      </c>
      <c r="D17" s="95">
        <v>0</v>
      </c>
      <c r="E17" s="226"/>
      <c r="F17" s="147"/>
    </row>
    <row r="18" spans="1:6" ht="17.25" customHeight="1" x14ac:dyDescent="0.2">
      <c r="A18" s="229"/>
      <c r="B18" s="161" t="s">
        <v>99</v>
      </c>
      <c r="C18" s="162">
        <v>3</v>
      </c>
      <c r="D18" s="96">
        <v>0</v>
      </c>
      <c r="E18" s="226"/>
      <c r="F18" s="153"/>
    </row>
    <row r="19" spans="1:6" ht="30" customHeight="1" x14ac:dyDescent="0.2">
      <c r="A19" s="30" t="s">
        <v>43</v>
      </c>
      <c r="B19" s="166" t="s">
        <v>60</v>
      </c>
      <c r="C19" s="31">
        <v>8</v>
      </c>
      <c r="D19" s="167">
        <v>0</v>
      </c>
      <c r="E19" s="33">
        <f>C19*D19</f>
        <v>0</v>
      </c>
      <c r="F19" s="30"/>
    </row>
    <row r="20" spans="1:6" ht="30" customHeight="1" thickBot="1" x14ac:dyDescent="0.25">
      <c r="A20" s="163" t="s">
        <v>61</v>
      </c>
      <c r="B20" s="164" t="s">
        <v>124</v>
      </c>
      <c r="C20" s="165" t="s">
        <v>59</v>
      </c>
      <c r="D20" s="170"/>
      <c r="E20" s="172">
        <v>0</v>
      </c>
      <c r="F20" s="163"/>
    </row>
    <row r="21" spans="1:6" ht="30" customHeight="1" thickBot="1" x14ac:dyDescent="0.25">
      <c r="A21" s="233" t="s">
        <v>16</v>
      </c>
      <c r="B21" s="192"/>
      <c r="C21" s="192"/>
      <c r="D21" s="193"/>
      <c r="E21" s="35">
        <f>MIN(10,E3)+E4+E8+MIN(10,E12)+MIN(4,E13)+E14+E19+MIN(6,E20)</f>
        <v>0</v>
      </c>
    </row>
    <row r="22" spans="1:6" ht="21" customHeight="1" x14ac:dyDescent="0.2">
      <c r="B22" s="10"/>
      <c r="C22" s="11"/>
      <c r="D22" s="10"/>
      <c r="E22" s="10"/>
    </row>
    <row r="23" spans="1:6" ht="21.75" customHeight="1" x14ac:dyDescent="0.2">
      <c r="A23" s="194" t="s">
        <v>143</v>
      </c>
      <c r="B23" s="194"/>
      <c r="C23" s="194"/>
      <c r="D23" s="194"/>
      <c r="E23" s="194"/>
      <c r="F23" s="25"/>
    </row>
    <row r="24" spans="1:6" ht="21.75" customHeight="1" x14ac:dyDescent="0.2">
      <c r="B24" s="26"/>
      <c r="C24" s="27"/>
      <c r="D24" s="27"/>
      <c r="E24" s="27"/>
      <c r="F24" s="27"/>
    </row>
    <row r="25" spans="1:6" ht="21.75" customHeight="1" x14ac:dyDescent="0.2">
      <c r="A25" s="194" t="s">
        <v>111</v>
      </c>
      <c r="B25" s="194"/>
      <c r="C25" s="194"/>
      <c r="D25" s="194"/>
      <c r="E25" s="194"/>
      <c r="F25" s="25"/>
    </row>
    <row r="26" spans="1:6" ht="15" customHeight="1" x14ac:dyDescent="0.2">
      <c r="A26" s="230" t="s">
        <v>144</v>
      </c>
      <c r="B26" s="230"/>
      <c r="C26" s="230"/>
      <c r="D26" s="230"/>
      <c r="E26" s="230"/>
      <c r="F26" s="28"/>
    </row>
    <row r="27" spans="1:6" ht="15" customHeight="1" x14ac:dyDescent="0.2">
      <c r="A27" s="230" t="s">
        <v>109</v>
      </c>
      <c r="B27" s="230"/>
      <c r="C27" s="230"/>
      <c r="D27" s="230"/>
      <c r="E27" s="230"/>
      <c r="F27" s="28"/>
    </row>
    <row r="28" spans="1:6" ht="15" customHeight="1" x14ac:dyDescent="0.2"/>
    <row r="29" spans="1:6" ht="15" customHeight="1" x14ac:dyDescent="0.2">
      <c r="A29" s="231" t="s">
        <v>134</v>
      </c>
      <c r="B29" s="231"/>
      <c r="C29" s="231"/>
      <c r="D29" s="231"/>
      <c r="E29" s="231"/>
    </row>
    <row r="30" spans="1:6" x14ac:dyDescent="0.2">
      <c r="A30" s="231"/>
      <c r="B30" s="231"/>
      <c r="C30" s="231"/>
      <c r="D30" s="231"/>
      <c r="E30" s="231"/>
    </row>
  </sheetData>
  <mergeCells count="13">
    <mergeCell ref="A26:E26"/>
    <mergeCell ref="A27:E27"/>
    <mergeCell ref="A29:E30"/>
    <mergeCell ref="A25:E25"/>
    <mergeCell ref="A8:A11"/>
    <mergeCell ref="A21:D21"/>
    <mergeCell ref="A23:E23"/>
    <mergeCell ref="E4:E7"/>
    <mergeCell ref="E8:E11"/>
    <mergeCell ref="E14:E18"/>
    <mergeCell ref="A2:B2"/>
    <mergeCell ref="A4:A7"/>
    <mergeCell ref="A14:A18"/>
  </mergeCells>
  <conditionalFormatting sqref="E3">
    <cfRule type="cellIs" dxfId="3" priority="1" operator="greaterThan">
      <formula>10</formula>
    </cfRule>
  </conditionalFormatting>
  <conditionalFormatting sqref="E12">
    <cfRule type="cellIs" dxfId="2" priority="2" operator="greaterThan">
      <formula>10</formula>
    </cfRule>
  </conditionalFormatting>
  <conditionalFormatting sqref="E13">
    <cfRule type="cellIs" dxfId="1" priority="3" operator="greaterThan">
      <formula>4</formula>
    </cfRule>
  </conditionalFormatting>
  <conditionalFormatting sqref="E20">
    <cfRule type="cellIs" dxfId="0" priority="4" operator="greaterThan">
      <formula>6</formula>
    </cfRule>
  </conditionalFormatting>
  <pageMargins left="0.7" right="0.7" top="0.75" bottom="0.75" header="0.3" footer="0.3"/>
  <pageSetup paperSize="9" scale="76" orientation="portrait" r:id="rId1"/>
  <ignoredErrors>
    <ignoredError sqref="E1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zoomScaleNormal="100" workbookViewId="0">
      <selection activeCell="B18" sqref="B18"/>
    </sheetView>
  </sheetViews>
  <sheetFormatPr defaultColWidth="9.140625" defaultRowHeight="12.75" x14ac:dyDescent="0.2"/>
  <cols>
    <col min="1" max="1" width="4.7109375" style="15" customWidth="1" collapsed="1"/>
    <col min="2" max="2" width="48.7109375" style="15" customWidth="1" collapsed="1"/>
    <col min="3" max="3" width="14.140625" style="15" customWidth="1" collapsed="1"/>
    <col min="4" max="4" width="14.140625" style="9" customWidth="1" collapsed="1"/>
    <col min="5" max="5" width="14.140625" style="15" customWidth="1" collapsed="1"/>
    <col min="6" max="6" width="21.28515625" style="15" customWidth="1"/>
    <col min="7" max="16384" width="9.140625" style="15"/>
  </cols>
  <sheetData>
    <row r="1" spans="1:6" ht="30" customHeight="1" x14ac:dyDescent="0.2">
      <c r="A1" s="4" t="s">
        <v>62</v>
      </c>
      <c r="B1" s="10"/>
      <c r="C1" s="11"/>
      <c r="D1" s="17"/>
      <c r="E1" s="10"/>
    </row>
    <row r="2" spans="1:6" ht="48" customHeight="1" x14ac:dyDescent="0.2">
      <c r="A2" s="239" t="s">
        <v>29</v>
      </c>
      <c r="B2" s="240"/>
      <c r="C2" s="34" t="s">
        <v>122</v>
      </c>
      <c r="D2" s="34" t="s">
        <v>120</v>
      </c>
      <c r="E2" s="49" t="s">
        <v>121</v>
      </c>
      <c r="F2" s="8" t="s">
        <v>118</v>
      </c>
    </row>
    <row r="3" spans="1:6" ht="15.75" customHeight="1" x14ac:dyDescent="0.2">
      <c r="A3" s="208" t="s">
        <v>3</v>
      </c>
      <c r="B3" s="104" t="s">
        <v>63</v>
      </c>
      <c r="C3" s="100"/>
      <c r="D3" s="101"/>
      <c r="E3" s="241">
        <f>D4*C4+D5*C5+D6*C6+D7*C7+D8*C8+D9*C9+D10*C10</f>
        <v>0</v>
      </c>
      <c r="F3" s="102"/>
    </row>
    <row r="4" spans="1:6" ht="15.75" customHeight="1" x14ac:dyDescent="0.2">
      <c r="A4" s="209"/>
      <c r="B4" s="39" t="s">
        <v>64</v>
      </c>
      <c r="C4" s="45">
        <v>8</v>
      </c>
      <c r="D4" s="36">
        <v>0</v>
      </c>
      <c r="E4" s="242"/>
      <c r="F4" s="50"/>
    </row>
    <row r="5" spans="1:6" ht="15.75" customHeight="1" x14ac:dyDescent="0.2">
      <c r="A5" s="209"/>
      <c r="B5" s="39" t="s">
        <v>65</v>
      </c>
      <c r="C5" s="46">
        <v>10</v>
      </c>
      <c r="D5" s="37">
        <v>0</v>
      </c>
      <c r="E5" s="242"/>
      <c r="F5" s="51"/>
    </row>
    <row r="6" spans="1:6" ht="15.75" customHeight="1" x14ac:dyDescent="0.2">
      <c r="A6" s="209"/>
      <c r="B6" s="39" t="s">
        <v>66</v>
      </c>
      <c r="C6" s="46">
        <v>15</v>
      </c>
      <c r="D6" s="37">
        <v>0</v>
      </c>
      <c r="E6" s="242"/>
      <c r="F6" s="51"/>
    </row>
    <row r="7" spans="1:6" ht="30.75" customHeight="1" x14ac:dyDescent="0.2">
      <c r="A7" s="209"/>
      <c r="B7" s="40" t="s">
        <v>67</v>
      </c>
      <c r="C7" s="46">
        <v>6</v>
      </c>
      <c r="D7" s="37">
        <v>0</v>
      </c>
      <c r="E7" s="242"/>
      <c r="F7" s="50"/>
    </row>
    <row r="8" spans="1:6" ht="31.5" customHeight="1" x14ac:dyDescent="0.2">
      <c r="A8" s="209"/>
      <c r="B8" s="40" t="s">
        <v>68</v>
      </c>
      <c r="C8" s="46">
        <v>8</v>
      </c>
      <c r="D8" s="37">
        <v>0</v>
      </c>
      <c r="E8" s="242"/>
      <c r="F8" s="51"/>
    </row>
    <row r="9" spans="1:6" ht="15.75" customHeight="1" x14ac:dyDescent="0.2">
      <c r="A9" s="209"/>
      <c r="B9" s="39" t="s">
        <v>69</v>
      </c>
      <c r="C9" s="46">
        <v>4</v>
      </c>
      <c r="D9" s="37">
        <v>0</v>
      </c>
      <c r="E9" s="242"/>
      <c r="F9" s="51"/>
    </row>
    <row r="10" spans="1:6" ht="15.75" customHeight="1" x14ac:dyDescent="0.2">
      <c r="A10" s="213"/>
      <c r="B10" s="41" t="s">
        <v>70</v>
      </c>
      <c r="C10" s="47">
        <v>6</v>
      </c>
      <c r="D10" s="38">
        <v>0</v>
      </c>
      <c r="E10" s="243"/>
      <c r="F10" s="53"/>
    </row>
    <row r="11" spans="1:6" ht="15.75" customHeight="1" x14ac:dyDescent="0.2">
      <c r="A11" s="210" t="s">
        <v>7</v>
      </c>
      <c r="B11" s="106" t="s">
        <v>71</v>
      </c>
      <c r="C11" s="100"/>
      <c r="D11" s="101"/>
      <c r="E11" s="234">
        <f>D12*C12+D13*C13</f>
        <v>0</v>
      </c>
      <c r="F11" s="102"/>
    </row>
    <row r="12" spans="1:6" ht="29.25" customHeight="1" x14ac:dyDescent="0.2">
      <c r="A12" s="211"/>
      <c r="B12" s="113" t="s">
        <v>100</v>
      </c>
      <c r="C12" s="114">
        <v>8</v>
      </c>
      <c r="D12" s="128">
        <v>0</v>
      </c>
      <c r="E12" s="235"/>
      <c r="F12" s="115"/>
    </row>
    <row r="13" spans="1:6" ht="36" customHeight="1" x14ac:dyDescent="0.2">
      <c r="A13" s="212"/>
      <c r="B13" s="116" t="s">
        <v>101</v>
      </c>
      <c r="C13" s="117">
        <v>5</v>
      </c>
      <c r="D13" s="129">
        <v>0</v>
      </c>
      <c r="E13" s="236"/>
      <c r="F13" s="118"/>
    </row>
    <row r="14" spans="1:6" ht="15.75" customHeight="1" x14ac:dyDescent="0.2">
      <c r="A14" s="208" t="s">
        <v>8</v>
      </c>
      <c r="B14" s="103" t="s">
        <v>127</v>
      </c>
      <c r="C14" s="100"/>
      <c r="D14" s="101"/>
      <c r="E14" s="241">
        <f>MIN(20,D15*C15+D16*C16)</f>
        <v>0</v>
      </c>
      <c r="F14" s="102"/>
    </row>
    <row r="15" spans="1:6" ht="15.75" customHeight="1" x14ac:dyDescent="0.2">
      <c r="A15" s="209"/>
      <c r="B15" s="40" t="s">
        <v>102</v>
      </c>
      <c r="C15" s="45">
        <v>2</v>
      </c>
      <c r="D15" s="36">
        <v>0</v>
      </c>
      <c r="E15" s="242"/>
      <c r="F15" s="51"/>
    </row>
    <row r="16" spans="1:6" ht="15.75" customHeight="1" x14ac:dyDescent="0.2">
      <c r="A16" s="213"/>
      <c r="B16" s="42" t="s">
        <v>103</v>
      </c>
      <c r="C16" s="47">
        <v>1</v>
      </c>
      <c r="D16" s="38">
        <v>0</v>
      </c>
      <c r="E16" s="243"/>
      <c r="F16" s="52"/>
    </row>
    <row r="17" spans="1:6" ht="15.75" customHeight="1" x14ac:dyDescent="0.2">
      <c r="A17" s="210" t="s">
        <v>9</v>
      </c>
      <c r="B17" s="106" t="s">
        <v>72</v>
      </c>
      <c r="C17" s="100"/>
      <c r="D17" s="101"/>
      <c r="E17" s="234">
        <f>D18*C18+D19*C19</f>
        <v>0</v>
      </c>
      <c r="F17" s="102"/>
    </row>
    <row r="18" spans="1:6" ht="15.75" customHeight="1" x14ac:dyDescent="0.2">
      <c r="A18" s="211"/>
      <c r="B18" s="113" t="s">
        <v>73</v>
      </c>
      <c r="C18" s="114">
        <v>5</v>
      </c>
      <c r="D18" s="128">
        <v>0</v>
      </c>
      <c r="E18" s="235"/>
      <c r="F18" s="115"/>
    </row>
    <row r="19" spans="1:6" ht="15.75" customHeight="1" x14ac:dyDescent="0.2">
      <c r="A19" s="212"/>
      <c r="B19" s="116" t="s">
        <v>74</v>
      </c>
      <c r="C19" s="117">
        <v>3</v>
      </c>
      <c r="D19" s="129">
        <v>0</v>
      </c>
      <c r="E19" s="236"/>
      <c r="F19" s="118"/>
    </row>
    <row r="20" spans="1:6" ht="33" customHeight="1" x14ac:dyDescent="0.2">
      <c r="A20" s="31" t="s">
        <v>36</v>
      </c>
      <c r="B20" s="43" t="s">
        <v>138</v>
      </c>
      <c r="C20" s="31">
        <v>5</v>
      </c>
      <c r="D20" s="20">
        <v>0</v>
      </c>
      <c r="E20" s="48">
        <f>MIN(20,D20*C20)</f>
        <v>0</v>
      </c>
      <c r="F20" s="32"/>
    </row>
    <row r="21" spans="1:6" ht="15.75" customHeight="1" x14ac:dyDescent="0.2">
      <c r="A21" s="210" t="s">
        <v>38</v>
      </c>
      <c r="B21" s="106" t="s">
        <v>75</v>
      </c>
      <c r="C21" s="100"/>
      <c r="D21" s="101"/>
      <c r="E21" s="234">
        <f>D22*C22+D23*C23+D24*C24+D25*C25</f>
        <v>0</v>
      </c>
      <c r="F21" s="102"/>
    </row>
    <row r="22" spans="1:6" ht="15.75" customHeight="1" x14ac:dyDescent="0.2">
      <c r="A22" s="211"/>
      <c r="B22" s="77" t="s">
        <v>76</v>
      </c>
      <c r="C22" s="114">
        <v>8</v>
      </c>
      <c r="D22" s="128">
        <v>0</v>
      </c>
      <c r="E22" s="235"/>
      <c r="F22" s="115"/>
    </row>
    <row r="23" spans="1:6" ht="15.75" customHeight="1" x14ac:dyDescent="0.2">
      <c r="A23" s="211"/>
      <c r="B23" s="77" t="s">
        <v>77</v>
      </c>
      <c r="C23" s="119">
        <v>6</v>
      </c>
      <c r="D23" s="130">
        <v>0</v>
      </c>
      <c r="E23" s="235"/>
      <c r="F23" s="115"/>
    </row>
    <row r="24" spans="1:6" ht="15.75" customHeight="1" x14ac:dyDescent="0.2">
      <c r="A24" s="211"/>
      <c r="B24" s="77" t="s">
        <v>78</v>
      </c>
      <c r="C24" s="119">
        <v>4</v>
      </c>
      <c r="D24" s="130">
        <v>0</v>
      </c>
      <c r="E24" s="235"/>
      <c r="F24" s="119"/>
    </row>
    <row r="25" spans="1:6" ht="15.75" customHeight="1" x14ac:dyDescent="0.2">
      <c r="A25" s="212"/>
      <c r="B25" s="82" t="s">
        <v>104</v>
      </c>
      <c r="C25" s="117">
        <v>3</v>
      </c>
      <c r="D25" s="129">
        <v>0</v>
      </c>
      <c r="E25" s="236"/>
      <c r="F25" s="118"/>
    </row>
    <row r="26" spans="1:6" ht="30" customHeight="1" x14ac:dyDescent="0.2">
      <c r="A26" s="31" t="s">
        <v>43</v>
      </c>
      <c r="B26" s="105" t="s">
        <v>128</v>
      </c>
      <c r="C26" s="31">
        <v>10</v>
      </c>
      <c r="D26" s="20">
        <v>0</v>
      </c>
      <c r="E26" s="48">
        <f>MIN(30,D26*C26)</f>
        <v>0</v>
      </c>
      <c r="F26" s="30"/>
    </row>
    <row r="27" spans="1:6" ht="60" customHeight="1" x14ac:dyDescent="0.2">
      <c r="A27" s="112" t="s">
        <v>61</v>
      </c>
      <c r="B27" s="120" t="s">
        <v>129</v>
      </c>
      <c r="C27" s="121">
        <v>2</v>
      </c>
      <c r="D27" s="91">
        <v>0</v>
      </c>
      <c r="E27" s="122">
        <f>MIN(10,C27*D27)</f>
        <v>0</v>
      </c>
      <c r="F27" s="123"/>
    </row>
    <row r="28" spans="1:6" ht="60" customHeight="1" x14ac:dyDescent="0.2">
      <c r="A28" s="31" t="s">
        <v>105</v>
      </c>
      <c r="B28" s="105" t="s">
        <v>107</v>
      </c>
      <c r="C28" s="18">
        <v>3</v>
      </c>
      <c r="D28" s="20">
        <v>0</v>
      </c>
      <c r="E28" s="48">
        <f>C28*D28</f>
        <v>0</v>
      </c>
      <c r="F28" s="32"/>
    </row>
    <row r="29" spans="1:6" ht="60" customHeight="1" thickBot="1" x14ac:dyDescent="0.25">
      <c r="A29" s="124" t="s">
        <v>106</v>
      </c>
      <c r="B29" s="125" t="s">
        <v>108</v>
      </c>
      <c r="C29" s="126">
        <v>5</v>
      </c>
      <c r="D29" s="131">
        <v>0</v>
      </c>
      <c r="E29" s="127">
        <f>C29*D29</f>
        <v>0</v>
      </c>
      <c r="F29" s="123"/>
    </row>
    <row r="30" spans="1:6" ht="30" customHeight="1" thickBot="1" x14ac:dyDescent="0.25">
      <c r="A30" s="237" t="s">
        <v>16</v>
      </c>
      <c r="B30" s="238"/>
      <c r="C30" s="238"/>
      <c r="D30" s="238"/>
      <c r="E30" s="35">
        <f>SUM(E3:E29)</f>
        <v>0</v>
      </c>
      <c r="F30" s="9"/>
    </row>
    <row r="32" spans="1:6" ht="15" customHeight="1" x14ac:dyDescent="0.2">
      <c r="A32" s="194" t="s">
        <v>113</v>
      </c>
      <c r="B32" s="194"/>
      <c r="C32" s="194"/>
      <c r="D32" s="194"/>
      <c r="E32" s="194"/>
    </row>
    <row r="33" spans="1:5" x14ac:dyDescent="0.2">
      <c r="A33" s="26"/>
      <c r="B33" s="27"/>
      <c r="C33" s="27"/>
      <c r="D33" s="27"/>
      <c r="E33" s="27"/>
    </row>
    <row r="34" spans="1:5" ht="15" customHeight="1" x14ac:dyDescent="0.2">
      <c r="A34" s="194" t="s">
        <v>111</v>
      </c>
      <c r="B34" s="194"/>
      <c r="C34" s="194"/>
      <c r="D34" s="194"/>
      <c r="E34" s="194"/>
    </row>
    <row r="35" spans="1:5" ht="33.75" customHeight="1" x14ac:dyDescent="0.2">
      <c r="A35" s="195" t="s">
        <v>126</v>
      </c>
      <c r="B35" s="195"/>
      <c r="C35" s="195"/>
      <c r="D35" s="195"/>
      <c r="E35" s="195"/>
    </row>
    <row r="36" spans="1:5" ht="21" customHeight="1" x14ac:dyDescent="0.2">
      <c r="A36" s="195" t="s">
        <v>145</v>
      </c>
      <c r="B36" s="195"/>
      <c r="C36" s="195"/>
      <c r="D36" s="195"/>
      <c r="E36" s="195"/>
    </row>
    <row r="37" spans="1:5" ht="48.75" customHeight="1" x14ac:dyDescent="0.2">
      <c r="A37" s="195" t="s">
        <v>123</v>
      </c>
      <c r="B37" s="195"/>
      <c r="C37" s="195"/>
      <c r="D37" s="195"/>
      <c r="E37" s="195"/>
    </row>
    <row r="38" spans="1:5" ht="18" customHeight="1" x14ac:dyDescent="0.2">
      <c r="A38" s="195" t="s">
        <v>110</v>
      </c>
      <c r="B38" s="195"/>
      <c r="C38" s="195"/>
      <c r="D38" s="195"/>
      <c r="E38" s="195"/>
    </row>
    <row r="39" spans="1:5" ht="12.75" customHeight="1" x14ac:dyDescent="0.2"/>
  </sheetData>
  <mergeCells count="18">
    <mergeCell ref="A38:E38"/>
    <mergeCell ref="A32:E32"/>
    <mergeCell ref="A34:E34"/>
    <mergeCell ref="A35:E35"/>
    <mergeCell ref="A36:E36"/>
    <mergeCell ref="A37:E37"/>
    <mergeCell ref="E21:E25"/>
    <mergeCell ref="A30:D30"/>
    <mergeCell ref="A2:B2"/>
    <mergeCell ref="E3:E10"/>
    <mergeCell ref="A11:A13"/>
    <mergeCell ref="E11:E13"/>
    <mergeCell ref="A17:A19"/>
    <mergeCell ref="E17:E19"/>
    <mergeCell ref="A3:A10"/>
    <mergeCell ref="A14:A16"/>
    <mergeCell ref="A21:A25"/>
    <mergeCell ref="E14:E16"/>
  </mergeCell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Összegzés</vt:lpstr>
      <vt:lpstr>Oktatás</vt:lpstr>
      <vt:lpstr>Publikáció</vt:lpstr>
      <vt:lpstr>Szakmai alkotó</vt:lpstr>
      <vt:lpstr>Tud. közélet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Pátyodi Szandra</dc:creator>
  <cp:lastModifiedBy>Barta Bettina</cp:lastModifiedBy>
  <cp:lastPrinted>2024-04-29T10:54:16Z</cp:lastPrinted>
  <dcterms:created xsi:type="dcterms:W3CDTF">2017-10-19T08:03:43Z</dcterms:created>
  <dcterms:modified xsi:type="dcterms:W3CDTF">2024-07-05T09:50:58Z</dcterms:modified>
</cp:coreProperties>
</file>